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24" windowWidth="22860" windowHeight="9732"/>
  </bookViews>
  <sheets>
    <sheet name="прот1" sheetId="1" r:id="rId1"/>
    <sheet name="прот2" sheetId="3" r:id="rId2"/>
    <sheet name="прот3" sheetId="4" r:id="rId3"/>
    <sheet name="проток4" sheetId="5" r:id="rId4"/>
    <sheet name="прот5" sheetId="6" r:id="rId5"/>
    <sheet name="прот6" sheetId="7" r:id="rId6"/>
    <sheet name="поверС 05_17" sheetId="8" r:id="rId7"/>
    <sheet name="прот7" sheetId="9" r:id="rId8"/>
    <sheet name="прот8" sheetId="10" r:id="rId9"/>
    <sheet name="прот9" sheetId="11" r:id="rId10"/>
    <sheet name="прот11" sheetId="12" r:id="rId11"/>
    <sheet name="БСГС05_17" sheetId="13" r:id="rId12"/>
    <sheet name="прот13" sheetId="14" r:id="rId13"/>
    <sheet name="прот14" sheetId="15" r:id="rId14"/>
    <sheet name="прот16" sheetId="16" r:id="rId15"/>
    <sheet name="прот18" sheetId="17" r:id="rId16"/>
    <sheet name="прот19" sheetId="18" r:id="rId17"/>
    <sheet name="прот20" sheetId="19" r:id="rId18"/>
    <sheet name=" прот21" sheetId="20" r:id="rId19"/>
    <sheet name="прот22" sheetId="21" r:id="rId20"/>
    <sheet name="БСГС" sheetId="22" r:id="rId21"/>
    <sheet name="прот25" sheetId="23" r:id="rId22"/>
    <sheet name="прот26" sheetId="24" r:id="rId23"/>
    <sheet name="прот27" sheetId="25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xlnm.Print_Titles" localSheetId="13">прот14!$8:$11</definedName>
    <definedName name="_xlnm.Print_Titles" localSheetId="1">прот2!$7:$10</definedName>
    <definedName name="_xlnm.Print_Titles" localSheetId="21">прот25!$7:$10</definedName>
    <definedName name="_xlnm.Print_Titles" localSheetId="23">прот27!$8:$11</definedName>
    <definedName name="_xlnm.Print_Titles" localSheetId="7">прот7!$8:$11</definedName>
    <definedName name="_xlnm.Print_Titles" localSheetId="3">проток4!$9:$12</definedName>
    <definedName name="_xlnm.Print_Area" localSheetId="11">БСГС05_17!$A$1:$I$40</definedName>
    <definedName name="_xlnm.Print_Area" localSheetId="4">прот5!$A$1:$E$22</definedName>
    <definedName name="_xlnm.Print_Area" localSheetId="8">прот8!$A$1:$F$35</definedName>
  </definedNames>
  <calcPr calcId="125725"/>
</workbook>
</file>

<file path=xl/calcChain.xml><?xml version="1.0" encoding="utf-8"?>
<calcChain xmlns="http://schemas.openxmlformats.org/spreadsheetml/2006/main">
  <c r="F115" i="25"/>
  <c r="E115" s="1"/>
  <c r="F113"/>
  <c r="E113" s="1"/>
  <c r="F112"/>
  <c r="E112" s="1"/>
  <c r="F111"/>
  <c r="E111" s="1"/>
  <c r="F110"/>
  <c r="E110" s="1"/>
  <c r="F108"/>
  <c r="E108" s="1"/>
  <c r="F107"/>
  <c r="E107" s="1"/>
  <c r="F106"/>
  <c r="E106" s="1"/>
  <c r="F105"/>
  <c r="E105" s="1"/>
  <c r="F103"/>
  <c r="E103" s="1"/>
  <c r="F102"/>
  <c r="E102" s="1"/>
  <c r="F100"/>
  <c r="E100" s="1"/>
  <c r="F99"/>
  <c r="E99" s="1"/>
  <c r="F98"/>
  <c r="E98" s="1"/>
  <c r="F97"/>
  <c r="E97" s="1"/>
  <c r="F95"/>
  <c r="E95" s="1"/>
  <c r="F94"/>
  <c r="E94" s="1"/>
  <c r="F93"/>
  <c r="E93" s="1"/>
  <c r="F92"/>
  <c r="E92" s="1"/>
  <c r="F89"/>
  <c r="E89" s="1"/>
  <c r="F88"/>
  <c r="E88" s="1"/>
  <c r="F87"/>
  <c r="E87" s="1"/>
  <c r="F86"/>
  <c r="E86" s="1"/>
  <c r="F83"/>
  <c r="E83" s="1"/>
  <c r="F82"/>
  <c r="E82" s="1"/>
  <c r="F81"/>
  <c r="E81" s="1"/>
  <c r="F78"/>
  <c r="E78" s="1"/>
  <c r="F77"/>
  <c r="E77" s="1"/>
  <c r="F75"/>
  <c r="E75" s="1"/>
  <c r="F74"/>
  <c r="E74" s="1"/>
  <c r="F72"/>
  <c r="E72" s="1"/>
  <c r="F71"/>
  <c r="E71" s="1"/>
  <c r="F68"/>
  <c r="E68" s="1"/>
  <c r="F67"/>
  <c r="E67" s="1"/>
  <c r="F66"/>
  <c r="E66" s="1"/>
  <c r="F63"/>
  <c r="E63" s="1"/>
  <c r="F62"/>
  <c r="E62" s="1"/>
  <c r="F61"/>
  <c r="E61" s="1"/>
  <c r="F60"/>
  <c r="E60" s="1"/>
  <c r="F58"/>
  <c r="E58" s="1"/>
  <c r="F57"/>
  <c r="E57" s="1"/>
  <c r="F56"/>
  <c r="E56" s="1"/>
  <c r="F55"/>
  <c r="E55" s="1"/>
  <c r="F51"/>
  <c r="E51" s="1"/>
  <c r="F50"/>
  <c r="E50" s="1"/>
  <c r="F49"/>
  <c r="E49" s="1"/>
  <c r="F47"/>
  <c r="E47" s="1"/>
  <c r="F46"/>
  <c r="E46" s="1"/>
  <c r="F45"/>
  <c r="E45" s="1"/>
  <c r="F44"/>
  <c r="E44" s="1"/>
  <c r="F43"/>
  <c r="E43" s="1"/>
  <c r="F42"/>
  <c r="E42" s="1"/>
  <c r="F39"/>
  <c r="E39" s="1"/>
  <c r="F38"/>
  <c r="E38" s="1"/>
  <c r="F36"/>
  <c r="E36" s="1"/>
  <c r="F34"/>
  <c r="E34" s="1"/>
  <c r="F33"/>
  <c r="E33" s="1"/>
  <c r="F32"/>
  <c r="E32" s="1"/>
  <c r="F29"/>
  <c r="E29" s="1"/>
  <c r="F28"/>
  <c r="E28" s="1"/>
  <c r="F27"/>
  <c r="E27" s="1"/>
  <c r="F25"/>
  <c r="E25" s="1"/>
  <c r="F23"/>
  <c r="E23" s="1"/>
  <c r="F22"/>
  <c r="E22" s="1"/>
  <c r="F21"/>
  <c r="E21" s="1"/>
  <c r="F20"/>
  <c r="E20" s="1"/>
  <c r="F19"/>
  <c r="E19" s="1"/>
  <c r="F18"/>
  <c r="E18" s="1"/>
  <c r="F17"/>
  <c r="E17" s="1"/>
  <c r="F15"/>
  <c r="E15" s="1"/>
  <c r="F14"/>
  <c r="E14" s="1"/>
  <c r="D83" i="23"/>
  <c r="D82"/>
  <c r="D81"/>
  <c r="D78"/>
  <c r="D77"/>
  <c r="D76"/>
  <c r="D75"/>
  <c r="D73"/>
  <c r="D71"/>
  <c r="D70"/>
  <c r="D69"/>
  <c r="D67"/>
  <c r="D65"/>
  <c r="D63"/>
  <c r="D62"/>
  <c r="D61"/>
  <c r="D59"/>
  <c r="D58"/>
  <c r="D57"/>
  <c r="D55"/>
  <c r="D54"/>
  <c r="D52"/>
  <c r="D51"/>
  <c r="D49"/>
  <c r="D48"/>
  <c r="D46"/>
  <c r="D45"/>
  <c r="D44"/>
  <c r="D43"/>
  <c r="D41"/>
  <c r="D39"/>
  <c r="D37"/>
  <c r="D36"/>
  <c r="D32"/>
  <c r="D31"/>
  <c r="D30"/>
  <c r="D27"/>
  <c r="D26"/>
  <c r="D23"/>
  <c r="D22"/>
  <c r="D19"/>
  <c r="D17"/>
  <c r="D16"/>
  <c r="D15"/>
  <c r="E19" i="22"/>
  <c r="E21" s="1"/>
  <c r="D15" i="21"/>
  <c r="E23" i="22" l="1"/>
  <c r="D38" i="20"/>
  <c r="D37"/>
  <c r="D36"/>
  <c r="D35"/>
  <c r="D34"/>
  <c r="D33"/>
  <c r="D30"/>
  <c r="D29"/>
  <c r="D28"/>
  <c r="D27"/>
  <c r="D26"/>
  <c r="D25"/>
  <c r="D22"/>
  <c r="D21"/>
  <c r="D20"/>
  <c r="D19"/>
  <c r="D18"/>
  <c r="D17"/>
  <c r="G31" i="19"/>
  <c r="F31"/>
  <c r="E31"/>
  <c r="G30"/>
  <c r="F30"/>
  <c r="E30"/>
  <c r="G29"/>
  <c r="F29"/>
  <c r="E29"/>
  <c r="G28"/>
  <c r="F28"/>
  <c r="E28"/>
  <c r="G27"/>
  <c r="F27"/>
  <c r="E27"/>
  <c r="G26"/>
  <c r="F26"/>
  <c r="E26"/>
  <c r="G23"/>
  <c r="F23"/>
  <c r="E23"/>
  <c r="G22"/>
  <c r="F22"/>
  <c r="E22"/>
  <c r="G21"/>
  <c r="F21"/>
  <c r="E21"/>
  <c r="G20"/>
  <c r="F20"/>
  <c r="E20"/>
  <c r="G19"/>
  <c r="F19"/>
  <c r="E19"/>
  <c r="G18"/>
  <c r="F18"/>
  <c r="E18"/>
  <c r="G17"/>
  <c r="F17"/>
  <c r="E17"/>
  <c r="G16"/>
  <c r="F16"/>
  <c r="E16"/>
  <c r="G15"/>
  <c r="F15"/>
  <c r="E15"/>
  <c r="G14"/>
  <c r="F14"/>
  <c r="E14"/>
  <c r="G13"/>
  <c r="F13"/>
  <c r="E13"/>
  <c r="G12"/>
  <c r="F12"/>
  <c r="E12"/>
  <c r="G11"/>
  <c r="F11"/>
  <c r="E11"/>
  <c r="G10"/>
  <c r="F10"/>
  <c r="E10"/>
  <c r="G9"/>
  <c r="F9"/>
  <c r="E9"/>
  <c r="G8"/>
  <c r="F8"/>
  <c r="E8"/>
  <c r="D21" i="18"/>
  <c r="D18"/>
  <c r="C23" i="17"/>
  <c r="E23" s="1"/>
  <c r="D23" s="1"/>
  <c r="C19"/>
  <c r="E19" s="1"/>
  <c r="D19" s="1"/>
  <c r="C16"/>
  <c r="E16" s="1"/>
  <c r="D16" s="1"/>
  <c r="D30" i="16"/>
  <c r="E30" s="1"/>
  <c r="D28"/>
  <c r="E28" s="1"/>
  <c r="D27"/>
  <c r="E27" s="1"/>
  <c r="D25"/>
  <c r="E25" s="1"/>
  <c r="D23"/>
  <c r="E23" s="1"/>
  <c r="D20"/>
  <c r="E20" s="1"/>
  <c r="D19"/>
  <c r="E19" s="1"/>
  <c r="D87" i="15" l="1"/>
  <c r="E87" s="1"/>
  <c r="D86"/>
  <c r="E86" s="1"/>
  <c r="D85"/>
  <c r="E85" s="1"/>
  <c r="D84"/>
  <c r="E84" s="1"/>
  <c r="D83"/>
  <c r="E83" s="1"/>
  <c r="D82"/>
  <c r="E82" s="1"/>
  <c r="D81"/>
  <c r="E81" s="1"/>
  <c r="D80"/>
  <c r="E80" s="1"/>
  <c r="D79"/>
  <c r="E79" s="1"/>
  <c r="D77"/>
  <c r="E77" s="1"/>
  <c r="D76"/>
  <c r="E76" s="1"/>
  <c r="D75"/>
  <c r="E75" s="1"/>
  <c r="D73"/>
  <c r="E73" s="1"/>
  <c r="D72"/>
  <c r="E72" s="1"/>
  <c r="D71"/>
  <c r="E71" s="1"/>
  <c r="D70"/>
  <c r="E70" s="1"/>
  <c r="D69"/>
  <c r="E69" s="1"/>
  <c r="D68"/>
  <c r="E68" s="1"/>
  <c r="D67"/>
  <c r="E67" s="1"/>
  <c r="D66"/>
  <c r="E66" s="1"/>
  <c r="D65"/>
  <c r="E65" s="1"/>
  <c r="D63"/>
  <c r="E63" s="1"/>
  <c r="D62"/>
  <c r="E62" s="1"/>
  <c r="D60"/>
  <c r="E60" s="1"/>
  <c r="D59"/>
  <c r="E59" s="1"/>
  <c r="D57"/>
  <c r="E57" s="1"/>
  <c r="D55"/>
  <c r="E55" s="1"/>
  <c r="D54"/>
  <c r="E54" s="1"/>
  <c r="D53"/>
  <c r="E53" s="1"/>
  <c r="D50"/>
  <c r="E50" s="1"/>
  <c r="D49"/>
  <c r="E49" s="1"/>
  <c r="D47"/>
  <c r="E47" s="1"/>
  <c r="D46"/>
  <c r="E46" s="1"/>
  <c r="D45"/>
  <c r="E45" s="1"/>
  <c r="D44"/>
  <c r="E44" s="1"/>
  <c r="D43"/>
  <c r="E43" s="1"/>
  <c r="D42"/>
  <c r="E42" s="1"/>
  <c r="D41"/>
  <c r="E41" s="1"/>
  <c r="D40"/>
  <c r="E40" s="1"/>
  <c r="D38"/>
  <c r="E38" s="1"/>
  <c r="D37"/>
  <c r="E37" s="1"/>
  <c r="D36"/>
  <c r="E36" s="1"/>
  <c r="D34"/>
  <c r="E34" s="1"/>
  <c r="D33"/>
  <c r="E33" s="1"/>
  <c r="D32"/>
  <c r="E32" s="1"/>
  <c r="D31"/>
  <c r="E31" s="1"/>
  <c r="D30"/>
  <c r="E30" s="1"/>
  <c r="D29"/>
  <c r="E29" s="1"/>
  <c r="D28"/>
  <c r="E28" s="1"/>
  <c r="D27"/>
  <c r="E27" s="1"/>
  <c r="D26"/>
  <c r="E26" s="1"/>
  <c r="D24"/>
  <c r="E24" s="1"/>
  <c r="D23"/>
  <c r="E23" s="1"/>
  <c r="D21"/>
  <c r="E21" s="1"/>
  <c r="D20"/>
  <c r="E20" s="1"/>
  <c r="D18"/>
  <c r="E18" s="1"/>
  <c r="D16"/>
  <c r="E16" s="1"/>
  <c r="D15"/>
  <c r="E15" s="1"/>
  <c r="D14"/>
  <c r="E14" s="1"/>
  <c r="D113" i="14"/>
  <c r="E113" s="1"/>
  <c r="E111"/>
  <c r="D111"/>
  <c r="F111" s="1"/>
  <c r="D109"/>
  <c r="E109" s="1"/>
  <c r="E106"/>
  <c r="D106"/>
  <c r="F106" s="1"/>
  <c r="D105"/>
  <c r="E105" s="1"/>
  <c r="E103"/>
  <c r="D103"/>
  <c r="F103" s="1"/>
  <c r="D102"/>
  <c r="E102" s="1"/>
  <c r="E101"/>
  <c r="D101"/>
  <c r="F101" s="1"/>
  <c r="D100"/>
  <c r="E100" s="1"/>
  <c r="E98"/>
  <c r="D98"/>
  <c r="F98" s="1"/>
  <c r="D97"/>
  <c r="E97" s="1"/>
  <c r="E96"/>
  <c r="D96"/>
  <c r="F96" s="1"/>
  <c r="D94"/>
  <c r="E94" s="1"/>
  <c r="E92"/>
  <c r="D92"/>
  <c r="F92" s="1"/>
  <c r="D90"/>
  <c r="E90" s="1"/>
  <c r="E89"/>
  <c r="D89"/>
  <c r="F89" s="1"/>
  <c r="D87"/>
  <c r="E87" s="1"/>
  <c r="E85"/>
  <c r="D85"/>
  <c r="F85" s="1"/>
  <c r="D84"/>
  <c r="E84" s="1"/>
  <c r="E82"/>
  <c r="D82"/>
  <c r="F82" s="1"/>
  <c r="D80"/>
  <c r="E80" s="1"/>
  <c r="E79"/>
  <c r="D79"/>
  <c r="F79" s="1"/>
  <c r="D78"/>
  <c r="E78" s="1"/>
  <c r="E77"/>
  <c r="D77"/>
  <c r="F77" s="1"/>
  <c r="D76"/>
  <c r="E76" s="1"/>
  <c r="E75"/>
  <c r="D75"/>
  <c r="F75" s="1"/>
  <c r="D73"/>
  <c r="E73" s="1"/>
  <c r="E72"/>
  <c r="D72"/>
  <c r="F72" s="1"/>
  <c r="D70"/>
  <c r="E70" s="1"/>
  <c r="E68"/>
  <c r="D68"/>
  <c r="F68" s="1"/>
  <c r="D67"/>
  <c r="E67" s="1"/>
  <c r="E66"/>
  <c r="D66"/>
  <c r="F66" s="1"/>
  <c r="D65"/>
  <c r="E65" s="1"/>
  <c r="E64"/>
  <c r="D64"/>
  <c r="F64" s="1"/>
  <c r="D63"/>
  <c r="E63" s="1"/>
  <c r="E62"/>
  <c r="D62"/>
  <c r="F62" s="1"/>
  <c r="D60"/>
  <c r="E60" s="1"/>
  <c r="E59"/>
  <c r="D59"/>
  <c r="F59" s="1"/>
  <c r="D58"/>
  <c r="E58" s="1"/>
  <c r="E57"/>
  <c r="D57"/>
  <c r="F57" s="1"/>
  <c r="D56"/>
  <c r="E56" s="1"/>
  <c r="E54"/>
  <c r="D54"/>
  <c r="F54" s="1"/>
  <c r="D53"/>
  <c r="E53" s="1"/>
  <c r="E52"/>
  <c r="D52"/>
  <c r="F52" s="1"/>
  <c r="D51"/>
  <c r="E51" s="1"/>
  <c r="E49"/>
  <c r="D49"/>
  <c r="F49" s="1"/>
  <c r="D47"/>
  <c r="E47" s="1"/>
  <c r="E46"/>
  <c r="D46"/>
  <c r="F46" s="1"/>
  <c r="D45"/>
  <c r="E45" s="1"/>
  <c r="E43"/>
  <c r="D43"/>
  <c r="F43" s="1"/>
  <c r="D42"/>
  <c r="E42" s="1"/>
  <c r="E41"/>
  <c r="D41"/>
  <c r="F41" s="1"/>
  <c r="D40"/>
  <c r="E40" s="1"/>
  <c r="E39"/>
  <c r="D39"/>
  <c r="F39" s="1"/>
  <c r="D38"/>
  <c r="E38" s="1"/>
  <c r="F38" s="1"/>
  <c r="E37"/>
  <c r="D37"/>
  <c r="F37" s="1"/>
  <c r="D35"/>
  <c r="E35" s="1"/>
  <c r="E33"/>
  <c r="D33"/>
  <c r="F33" s="1"/>
  <c r="D32"/>
  <c r="E32" s="1"/>
  <c r="E31"/>
  <c r="D31"/>
  <c r="F31" s="1"/>
  <c r="D30"/>
  <c r="E30" s="1"/>
  <c r="E28"/>
  <c r="D28"/>
  <c r="F28" s="1"/>
  <c r="D27"/>
  <c r="E27" s="1"/>
  <c r="E25"/>
  <c r="D25"/>
  <c r="F25" s="1"/>
  <c r="D23"/>
  <c r="E23" s="1"/>
  <c r="E21"/>
  <c r="D21"/>
  <c r="F21" s="1"/>
  <c r="D19"/>
  <c r="E19" s="1"/>
  <c r="E18"/>
  <c r="D18"/>
  <c r="F18" s="1"/>
  <c r="D17"/>
  <c r="E17" s="1"/>
  <c r="E16"/>
  <c r="D16"/>
  <c r="F16" s="1"/>
  <c r="D15"/>
  <c r="E15" s="1"/>
  <c r="E14"/>
  <c r="D14"/>
  <c r="F14" s="1"/>
  <c r="D13"/>
  <c r="E13" s="1"/>
  <c r="E12"/>
  <c r="D12"/>
  <c r="F12" s="1"/>
  <c r="D11"/>
  <c r="E11" s="1"/>
  <c r="F11" l="1"/>
  <c r="F17"/>
  <c r="F19"/>
  <c r="F27"/>
  <c r="F30"/>
  <c r="F40"/>
  <c r="F42"/>
  <c r="F45"/>
  <c r="F51"/>
  <c r="F53"/>
  <c r="F56"/>
  <c r="F58"/>
  <c r="F60"/>
  <c r="F63"/>
  <c r="F65"/>
  <c r="F67"/>
  <c r="F70"/>
  <c r="F73"/>
  <c r="F76"/>
  <c r="F78"/>
  <c r="F80"/>
  <c r="F84"/>
  <c r="F87"/>
  <c r="F90"/>
  <c r="F94"/>
  <c r="F97"/>
  <c r="F100"/>
  <c r="F102"/>
  <c r="F105"/>
  <c r="F109"/>
  <c r="F113"/>
  <c r="F13"/>
  <c r="F15"/>
  <c r="F23"/>
  <c r="F32"/>
  <c r="F35"/>
  <c r="F47"/>
  <c r="H30" i="13"/>
  <c r="H34" s="1"/>
  <c r="F30"/>
  <c r="F34" s="1"/>
  <c r="D30"/>
  <c r="D34" s="1"/>
  <c r="I28"/>
  <c r="I30" s="1"/>
  <c r="I34" s="1"/>
  <c r="H28"/>
  <c r="G28"/>
  <c r="G30" s="1"/>
  <c r="G34" s="1"/>
  <c r="F28"/>
  <c r="E28"/>
  <c r="E30" s="1"/>
  <c r="E34" s="1"/>
  <c r="D28"/>
  <c r="C28"/>
  <c r="C30" s="1"/>
  <c r="C34" s="1"/>
  <c r="E24" i="12"/>
  <c r="E22"/>
  <c r="E20"/>
  <c r="E18"/>
  <c r="D22" i="11" l="1"/>
  <c r="E22" s="1"/>
  <c r="E19"/>
  <c r="D19"/>
  <c r="F19" s="1"/>
  <c r="D16"/>
  <c r="E16" s="1"/>
  <c r="F16" l="1"/>
  <c r="F22"/>
  <c r="F23" i="10"/>
  <c r="E23"/>
  <c r="D23"/>
  <c r="F20"/>
  <c r="E20"/>
  <c r="D20"/>
  <c r="D80" i="9"/>
  <c r="E80" s="1"/>
  <c r="D79"/>
  <c r="E79" s="1"/>
  <c r="D78"/>
  <c r="E78" s="1"/>
  <c r="D77"/>
  <c r="E77" s="1"/>
  <c r="D76"/>
  <c r="E76" s="1"/>
  <c r="D75"/>
  <c r="E75" s="1"/>
  <c r="D74"/>
  <c r="E74" s="1"/>
  <c r="D73"/>
  <c r="E73" s="1"/>
  <c r="D72"/>
  <c r="E72" s="1"/>
  <c r="D71"/>
  <c r="E71" s="1"/>
  <c r="D70"/>
  <c r="E70" s="1"/>
  <c r="D69"/>
  <c r="E69" s="1"/>
  <c r="D68"/>
  <c r="E68" s="1"/>
  <c r="D67"/>
  <c r="E67" s="1"/>
  <c r="D66"/>
  <c r="E66" s="1"/>
  <c r="D65"/>
  <c r="E65" s="1"/>
  <c r="D64"/>
  <c r="E64" s="1"/>
  <c r="D63"/>
  <c r="E63" s="1"/>
  <c r="D62"/>
  <c r="E62" s="1"/>
  <c r="D61"/>
  <c r="E61" s="1"/>
  <c r="D60"/>
  <c r="E60" s="1"/>
  <c r="D59"/>
  <c r="E59" s="1"/>
  <c r="D58"/>
  <c r="E58" s="1"/>
  <c r="D57"/>
  <c r="E57" s="1"/>
  <c r="D56"/>
  <c r="E56" s="1"/>
  <c r="D55"/>
  <c r="E55" s="1"/>
  <c r="D54"/>
  <c r="E54" s="1"/>
  <c r="D53"/>
  <c r="E53" s="1"/>
  <c r="D52"/>
  <c r="E52" s="1"/>
  <c r="D51"/>
  <c r="E51" s="1"/>
  <c r="D50"/>
  <c r="E50" s="1"/>
  <c r="D49"/>
  <c r="E49" s="1"/>
  <c r="D48"/>
  <c r="E48" s="1"/>
  <c r="D47"/>
  <c r="E47" s="1"/>
  <c r="D46"/>
  <c r="E46" s="1"/>
  <c r="D45"/>
  <c r="E45" s="1"/>
  <c r="D44"/>
  <c r="E44" s="1"/>
  <c r="D43"/>
  <c r="E43" s="1"/>
  <c r="D42"/>
  <c r="E42" s="1"/>
  <c r="D41"/>
  <c r="E41" s="1"/>
  <c r="D40"/>
  <c r="E40" s="1"/>
  <c r="D39"/>
  <c r="E39" s="1"/>
  <c r="D38"/>
  <c r="E38" s="1"/>
  <c r="D37"/>
  <c r="E37" s="1"/>
  <c r="D36"/>
  <c r="E36" s="1"/>
  <c r="D35"/>
  <c r="E35" s="1"/>
  <c r="D34"/>
  <c r="E34" s="1"/>
  <c r="D33"/>
  <c r="E33" s="1"/>
  <c r="D31"/>
  <c r="E31" s="1"/>
  <c r="D30"/>
  <c r="E30" s="1"/>
  <c r="D29"/>
  <c r="E29" s="1"/>
  <c r="D27"/>
  <c r="E27" s="1"/>
  <c r="D26"/>
  <c r="E26" s="1"/>
  <c r="D25"/>
  <c r="E25" s="1"/>
  <c r="D24"/>
  <c r="E24" s="1"/>
  <c r="D23"/>
  <c r="E23" s="1"/>
  <c r="D22"/>
  <c r="E22" s="1"/>
  <c r="D2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P25" i="8"/>
  <c r="P29" s="1"/>
  <c r="N25"/>
  <c r="N29" s="1"/>
  <c r="L25"/>
  <c r="L29" s="1"/>
  <c r="J25"/>
  <c r="J29" s="1"/>
  <c r="H25"/>
  <c r="H29" s="1"/>
  <c r="F25"/>
  <c r="F29" s="1"/>
  <c r="D25"/>
  <c r="D29" s="1"/>
  <c r="Q23"/>
  <c r="Q25" s="1"/>
  <c r="Q29" s="1"/>
  <c r="P23"/>
  <c r="O23"/>
  <c r="O25" s="1"/>
  <c r="O29" s="1"/>
  <c r="N23"/>
  <c r="M23"/>
  <c r="M25" s="1"/>
  <c r="M29" s="1"/>
  <c r="L23"/>
  <c r="K23"/>
  <c r="K25" s="1"/>
  <c r="K29" s="1"/>
  <c r="J23"/>
  <c r="I23"/>
  <c r="I25" s="1"/>
  <c r="I29" s="1"/>
  <c r="H23"/>
  <c r="G23"/>
  <c r="G25" s="1"/>
  <c r="G29" s="1"/>
  <c r="F23"/>
  <c r="E23"/>
  <c r="E25" s="1"/>
  <c r="E29" s="1"/>
  <c r="D23"/>
  <c r="C23"/>
  <c r="C25" s="1"/>
  <c r="C29" s="1"/>
  <c r="D19" i="7"/>
  <c r="D18"/>
  <c r="D17"/>
  <c r="D16"/>
  <c r="D15"/>
  <c r="D14"/>
  <c r="D13"/>
  <c r="E20" i="6" l="1"/>
  <c r="D20"/>
  <c r="C20"/>
  <c r="E18"/>
  <c r="D18"/>
  <c r="C18" s="1"/>
  <c r="E16"/>
  <c r="D16"/>
  <c r="C16"/>
  <c r="E121" i="5"/>
  <c r="E120"/>
  <c r="E118"/>
  <c r="E117"/>
  <c r="E116"/>
  <c r="E115"/>
  <c r="E114"/>
  <c r="E113"/>
  <c r="E111"/>
  <c r="E110"/>
  <c r="E109"/>
  <c r="E108"/>
  <c r="E107"/>
  <c r="E106"/>
  <c r="E104"/>
  <c r="E103"/>
  <c r="E102"/>
  <c r="E101"/>
  <c r="E100"/>
  <c r="E99"/>
  <c r="E97"/>
  <c r="E96"/>
  <c r="E95"/>
  <c r="E94"/>
  <c r="E93"/>
  <c r="E92"/>
  <c r="E91"/>
  <c r="E88"/>
  <c r="E87"/>
  <c r="E86"/>
  <c r="E85"/>
  <c r="E84"/>
  <c r="D80"/>
  <c r="D78"/>
  <c r="D76"/>
  <c r="D74"/>
  <c r="D72"/>
  <c r="D70"/>
  <c r="D69"/>
  <c r="D68"/>
  <c r="D66"/>
  <c r="D65"/>
  <c r="D63"/>
  <c r="D61"/>
  <c r="D60"/>
  <c r="D58"/>
  <c r="D57"/>
  <c r="D54"/>
  <c r="D52"/>
  <c r="D50"/>
  <c r="D48"/>
  <c r="D45"/>
  <c r="D43"/>
  <c r="D41"/>
  <c r="D40"/>
  <c r="D39"/>
  <c r="D38"/>
  <c r="D37"/>
  <c r="D36"/>
  <c r="D33"/>
  <c r="D32"/>
  <c r="D31"/>
  <c r="D30"/>
  <c r="D27"/>
  <c r="D26"/>
  <c r="D24"/>
  <c r="D22"/>
  <c r="D21"/>
  <c r="D20"/>
  <c r="D18"/>
  <c r="D16"/>
  <c r="C51" i="4"/>
  <c r="D51" s="1"/>
  <c r="C50"/>
  <c r="D50" s="1"/>
  <c r="C49"/>
  <c r="D49" s="1"/>
  <c r="D48"/>
  <c r="C48"/>
  <c r="C47"/>
  <c r="D47" s="1"/>
  <c r="C46"/>
  <c r="D46" s="1"/>
  <c r="C44"/>
  <c r="D44" s="1"/>
  <c r="D43"/>
  <c r="C43"/>
  <c r="C42"/>
  <c r="D42" s="1"/>
  <c r="C41"/>
  <c r="D41" s="1"/>
  <c r="C40"/>
  <c r="D40" s="1"/>
  <c r="C39"/>
  <c r="C38"/>
  <c r="D38" s="1"/>
  <c r="C37"/>
  <c r="D37" s="1"/>
  <c r="C36"/>
  <c r="D36" s="1"/>
  <c r="C35"/>
  <c r="C33"/>
  <c r="D33" s="1"/>
  <c r="C32"/>
  <c r="D32" s="1"/>
  <c r="C31"/>
  <c r="D31" s="1"/>
  <c r="C30"/>
  <c r="C29"/>
  <c r="D29" s="1"/>
  <c r="C28"/>
  <c r="D28" s="1"/>
  <c r="C27"/>
  <c r="D27" s="1"/>
  <c r="C25"/>
  <c r="C24"/>
  <c r="D24" s="1"/>
  <c r="C22"/>
  <c r="D22" s="1"/>
  <c r="C21"/>
  <c r="D21" s="1"/>
  <c r="C20"/>
  <c r="C19"/>
  <c r="D19" s="1"/>
  <c r="C18"/>
  <c r="D18" s="1"/>
  <c r="C17"/>
  <c r="D17" s="1"/>
  <c r="C16"/>
  <c r="C15"/>
  <c r="D15" s="1"/>
  <c r="C14"/>
  <c r="D14" s="1"/>
  <c r="C13"/>
  <c r="D13" s="1"/>
  <c r="C12"/>
  <c r="E43" l="1"/>
  <c r="E48"/>
  <c r="D12"/>
  <c r="E12" s="1"/>
  <c r="E14"/>
  <c r="D16"/>
  <c r="E16" s="1"/>
  <c r="E18"/>
  <c r="D20"/>
  <c r="E20" s="1"/>
  <c r="E22"/>
  <c r="D25"/>
  <c r="E25" s="1"/>
  <c r="E28"/>
  <c r="D30"/>
  <c r="E30" s="1"/>
  <c r="E32"/>
  <c r="D35"/>
  <c r="E35" s="1"/>
  <c r="E37"/>
  <c r="D39"/>
  <c r="E39" s="1"/>
  <c r="E41"/>
  <c r="E46"/>
  <c r="E50"/>
  <c r="E13"/>
  <c r="E15"/>
  <c r="E17"/>
  <c r="E19"/>
  <c r="E21"/>
  <c r="E24"/>
  <c r="E27"/>
  <c r="E29"/>
  <c r="E31"/>
  <c r="E33"/>
  <c r="E36"/>
  <c r="E38"/>
  <c r="E40"/>
  <c r="E42"/>
  <c r="E44"/>
  <c r="E47"/>
  <c r="E49"/>
  <c r="E51"/>
  <c r="E287" i="3"/>
  <c r="D287"/>
  <c r="D286"/>
  <c r="E286" s="1"/>
  <c r="D285"/>
  <c r="E285" s="1"/>
  <c r="E284"/>
  <c r="D284"/>
  <c r="F284" s="1"/>
  <c r="D283"/>
  <c r="E283" s="1"/>
  <c r="D281"/>
  <c r="E281" s="1"/>
  <c r="D280"/>
  <c r="E280" s="1"/>
  <c r="E279"/>
  <c r="D279"/>
  <c r="F279" s="1"/>
  <c r="D278"/>
  <c r="E278" s="1"/>
  <c r="E277"/>
  <c r="D277"/>
  <c r="F277" s="1"/>
  <c r="D273"/>
  <c r="E273" s="1"/>
  <c r="E271"/>
  <c r="D271"/>
  <c r="F271" s="1"/>
  <c r="D270"/>
  <c r="E270" s="1"/>
  <c r="D269"/>
  <c r="E269" s="1"/>
  <c r="E268"/>
  <c r="D268"/>
  <c r="F268" s="1"/>
  <c r="E266"/>
  <c r="D266"/>
  <c r="D265"/>
  <c r="E265" s="1"/>
  <c r="E264"/>
  <c r="D264"/>
  <c r="F264" s="1"/>
  <c r="D263"/>
  <c r="E263" s="1"/>
  <c r="E260"/>
  <c r="D260"/>
  <c r="F260" s="1"/>
  <c r="D258"/>
  <c r="E258" s="1"/>
  <c r="E257"/>
  <c r="D257"/>
  <c r="F257" s="1"/>
  <c r="D255"/>
  <c r="E255" s="1"/>
  <c r="E254"/>
  <c r="D254"/>
  <c r="F254" s="1"/>
  <c r="D253"/>
  <c r="E253" s="1"/>
  <c r="E252"/>
  <c r="D252"/>
  <c r="F252" s="1"/>
  <c r="D250"/>
  <c r="E250" s="1"/>
  <c r="E249"/>
  <c r="D249"/>
  <c r="F249" s="1"/>
  <c r="D248"/>
  <c r="E248" s="1"/>
  <c r="E247"/>
  <c r="D247"/>
  <c r="F247" s="1"/>
  <c r="D246"/>
  <c r="E246" s="1"/>
  <c r="D243"/>
  <c r="E243" s="1"/>
  <c r="E241"/>
  <c r="D241"/>
  <c r="F241" s="1"/>
  <c r="D240"/>
  <c r="E240" s="1"/>
  <c r="D239"/>
  <c r="E239" s="1"/>
  <c r="D238"/>
  <c r="E238" s="1"/>
  <c r="D237"/>
  <c r="E237" s="1"/>
  <c r="D236"/>
  <c r="E236" s="1"/>
  <c r="D235"/>
  <c r="E235" s="1"/>
  <c r="E231"/>
  <c r="D231"/>
  <c r="F231" s="1"/>
  <c r="E230"/>
  <c r="D230"/>
  <c r="D229"/>
  <c r="E229" s="1"/>
  <c r="D228"/>
  <c r="E228" s="1"/>
  <c r="E227"/>
  <c r="D227"/>
  <c r="F227" s="1"/>
  <c r="D226"/>
  <c r="E226" s="1"/>
  <c r="D225"/>
  <c r="E225" s="1"/>
  <c r="E222"/>
  <c r="D222"/>
  <c r="F222" s="1"/>
  <c r="E221"/>
  <c r="D221"/>
  <c r="D218"/>
  <c r="E218" s="1"/>
  <c r="D217"/>
  <c r="E217" s="1"/>
  <c r="D216"/>
  <c r="E216" s="1"/>
  <c r="E215"/>
  <c r="D215"/>
  <c r="F215" s="1"/>
  <c r="D214"/>
  <c r="E214" s="1"/>
  <c r="D212"/>
  <c r="E212" s="1"/>
  <c r="E211"/>
  <c r="D211"/>
  <c r="F211" s="1"/>
  <c r="E209"/>
  <c r="D209"/>
  <c r="E208"/>
  <c r="D208"/>
  <c r="D207"/>
  <c r="E207" s="1"/>
  <c r="E205"/>
  <c r="D205"/>
  <c r="F205" s="1"/>
  <c r="D204"/>
  <c r="E204" s="1"/>
  <c r="D203"/>
  <c r="E203" s="1"/>
  <c r="E202"/>
  <c r="D202"/>
  <c r="F202" s="1"/>
  <c r="D201"/>
  <c r="E201" s="1"/>
  <c r="E199"/>
  <c r="D199"/>
  <c r="F199" s="1"/>
  <c r="D198"/>
  <c r="E198" s="1"/>
  <c r="E197"/>
  <c r="D197"/>
  <c r="F197" s="1"/>
  <c r="E196"/>
  <c r="D196"/>
  <c r="D195"/>
  <c r="E195" s="1"/>
  <c r="E194"/>
  <c r="D194"/>
  <c r="F194" s="1"/>
  <c r="D193"/>
  <c r="E193" s="1"/>
  <c r="D191"/>
  <c r="E191" s="1"/>
  <c r="E190"/>
  <c r="D190"/>
  <c r="F190" s="1"/>
  <c r="D189"/>
  <c r="E189" s="1"/>
  <c r="E188"/>
  <c r="D188"/>
  <c r="F188" s="1"/>
  <c r="D187"/>
  <c r="E187" s="1"/>
  <c r="D185"/>
  <c r="E185" s="1"/>
  <c r="E184"/>
  <c r="D184"/>
  <c r="F184" s="1"/>
  <c r="D183"/>
  <c r="E183" s="1"/>
  <c r="D182"/>
  <c r="E182" s="1"/>
  <c r="E181"/>
  <c r="D181"/>
  <c r="F181" s="1"/>
  <c r="E180"/>
  <c r="D180"/>
  <c r="D179"/>
  <c r="E179" s="1"/>
  <c r="E177"/>
  <c r="D177"/>
  <c r="F177" s="1"/>
  <c r="D176"/>
  <c r="E176" s="1"/>
  <c r="E175"/>
  <c r="D175"/>
  <c r="F175" s="1"/>
  <c r="D172"/>
  <c r="E172" s="1"/>
  <c r="D171"/>
  <c r="E171" s="1"/>
  <c r="E170"/>
  <c r="D170"/>
  <c r="F170" s="1"/>
  <c r="D169"/>
  <c r="E169" s="1"/>
  <c r="E168"/>
  <c r="D168"/>
  <c r="F168" s="1"/>
  <c r="D167"/>
  <c r="E167" s="1"/>
  <c r="E165"/>
  <c r="D165"/>
  <c r="F165" s="1"/>
  <c r="E164"/>
  <c r="D164"/>
  <c r="D163"/>
  <c r="E163" s="1"/>
  <c r="D162"/>
  <c r="E162" s="1"/>
  <c r="E161"/>
  <c r="D161"/>
  <c r="F161" s="1"/>
  <c r="D157"/>
  <c r="E157" s="1"/>
  <c r="D156"/>
  <c r="E156" s="1"/>
  <c r="D155"/>
  <c r="E155" s="1"/>
  <c r="E154"/>
  <c r="D154"/>
  <c r="F154" s="1"/>
  <c r="D153"/>
  <c r="E153" s="1"/>
  <c r="D152"/>
  <c r="E152" s="1"/>
  <c r="E151"/>
  <c r="D151"/>
  <c r="F151" s="1"/>
  <c r="D149"/>
  <c r="E149" s="1"/>
  <c r="D148"/>
  <c r="E148" s="1"/>
  <c r="D147"/>
  <c r="E147" s="1"/>
  <c r="E146"/>
  <c r="D146"/>
  <c r="F146" s="1"/>
  <c r="D144"/>
  <c r="E144" s="1"/>
  <c r="D143"/>
  <c r="E143" s="1"/>
  <c r="E142"/>
  <c r="D142"/>
  <c r="F142" s="1"/>
  <c r="D140"/>
  <c r="E140" s="1"/>
  <c r="E139"/>
  <c r="D139"/>
  <c r="F139" s="1"/>
  <c r="D138"/>
  <c r="E138" s="1"/>
  <c r="E137"/>
  <c r="D137"/>
  <c r="F137" s="1"/>
  <c r="D136"/>
  <c r="E136" s="1"/>
  <c r="D134"/>
  <c r="E134" s="1"/>
  <c r="D133"/>
  <c r="E133" s="1"/>
  <c r="E132"/>
  <c r="D132"/>
  <c r="F132" s="1"/>
  <c r="D131"/>
  <c r="E131" s="1"/>
  <c r="E130"/>
  <c r="D130"/>
  <c r="F130" s="1"/>
  <c r="D129"/>
  <c r="E129" s="1"/>
  <c r="D126"/>
  <c r="E126" s="1"/>
  <c r="E125"/>
  <c r="D125"/>
  <c r="F125" s="1"/>
  <c r="E123"/>
  <c r="D123"/>
  <c r="D122"/>
  <c r="E122" s="1"/>
  <c r="D120"/>
  <c r="E120" s="1"/>
  <c r="E119"/>
  <c r="D119"/>
  <c r="F119" s="1"/>
  <c r="E118"/>
  <c r="D118"/>
  <c r="D114"/>
  <c r="E114" s="1"/>
  <c r="D113"/>
  <c r="E113" s="1"/>
  <c r="E112"/>
  <c r="D112"/>
  <c r="F112" s="1"/>
  <c r="D111"/>
  <c r="E111" s="1"/>
  <c r="E110"/>
  <c r="D110"/>
  <c r="F110" s="1"/>
  <c r="E109"/>
  <c r="D109"/>
  <c r="D108"/>
  <c r="E108" s="1"/>
  <c r="D107"/>
  <c r="E107" s="1"/>
  <c r="E106"/>
  <c r="D106"/>
  <c r="F106" s="1"/>
  <c r="E105"/>
  <c r="D105"/>
  <c r="E104"/>
  <c r="D104"/>
  <c r="E101"/>
  <c r="D101"/>
  <c r="D100"/>
  <c r="E100" s="1"/>
  <c r="D99"/>
  <c r="E99" s="1"/>
  <c r="E98"/>
  <c r="D98"/>
  <c r="F98" s="1"/>
  <c r="E97"/>
  <c r="D97"/>
  <c r="E96"/>
  <c r="D96"/>
  <c r="D93"/>
  <c r="E93" s="1"/>
  <c r="D92"/>
  <c r="E92" s="1"/>
  <c r="E91"/>
  <c r="D91"/>
  <c r="F91" s="1"/>
  <c r="D90"/>
  <c r="E90" s="1"/>
  <c r="E89"/>
  <c r="D89"/>
  <c r="F89" s="1"/>
  <c r="D87"/>
  <c r="E87" s="1"/>
  <c r="E86"/>
  <c r="D86"/>
  <c r="F86" s="1"/>
  <c r="D85"/>
  <c r="E85" s="1"/>
  <c r="E84"/>
  <c r="D84"/>
  <c r="F84" s="1"/>
  <c r="D83"/>
  <c r="E83" s="1"/>
  <c r="E80"/>
  <c r="D80"/>
  <c r="F80" s="1"/>
  <c r="D79"/>
  <c r="E79" s="1"/>
  <c r="E78"/>
  <c r="D78"/>
  <c r="F78" s="1"/>
  <c r="E77"/>
  <c r="D77"/>
  <c r="D76"/>
  <c r="E76" s="1"/>
  <c r="E75"/>
  <c r="D75"/>
  <c r="F75" s="1"/>
  <c r="D72"/>
  <c r="E72" s="1"/>
  <c r="E69"/>
  <c r="D69"/>
  <c r="F69" s="1"/>
  <c r="D67"/>
  <c r="E67" s="1"/>
  <c r="E66"/>
  <c r="D66"/>
  <c r="F66" s="1"/>
  <c r="E65"/>
  <c r="D65"/>
  <c r="D63"/>
  <c r="E63" s="1"/>
  <c r="E62"/>
  <c r="D62"/>
  <c r="F62" s="1"/>
  <c r="D60"/>
  <c r="E60" s="1"/>
  <c r="E59"/>
  <c r="D59"/>
  <c r="F59" s="1"/>
  <c r="E54"/>
  <c r="D54"/>
  <c r="E53"/>
  <c r="D53"/>
  <c r="D52"/>
  <c r="E52" s="1"/>
  <c r="D51"/>
  <c r="E51" s="1"/>
  <c r="E50"/>
  <c r="D50"/>
  <c r="F50" s="1"/>
  <c r="D49"/>
  <c r="E49" s="1"/>
  <c r="D48"/>
  <c r="E48" s="1"/>
  <c r="E45"/>
  <c r="D45"/>
  <c r="F45" s="1"/>
  <c r="D44"/>
  <c r="E44" s="1"/>
  <c r="D43"/>
  <c r="E43" s="1"/>
  <c r="E42"/>
  <c r="D42"/>
  <c r="F42" s="1"/>
  <c r="D39"/>
  <c r="E39" s="1"/>
  <c r="E38"/>
  <c r="D38"/>
  <c r="F38" s="1"/>
  <c r="E37"/>
  <c r="D37"/>
  <c r="E36"/>
  <c r="D36"/>
  <c r="D35"/>
  <c r="E35" s="1"/>
  <c r="E34"/>
  <c r="D34"/>
  <c r="F34" s="1"/>
  <c r="D31"/>
  <c r="E31" s="1"/>
  <c r="D30"/>
  <c r="E30" s="1"/>
  <c r="E29"/>
  <c r="D29"/>
  <c r="F29" s="1"/>
  <c r="D28"/>
  <c r="E28" s="1"/>
  <c r="D27"/>
  <c r="E27" s="1"/>
  <c r="E26"/>
  <c r="D26"/>
  <c r="F26" s="1"/>
  <c r="E25"/>
  <c r="D25"/>
  <c r="D22"/>
  <c r="E22" s="1"/>
  <c r="E21"/>
  <c r="D21"/>
  <c r="F21" s="1"/>
  <c r="D20"/>
  <c r="E20" s="1"/>
  <c r="E19"/>
  <c r="D19"/>
  <c r="F19" s="1"/>
  <c r="E16"/>
  <c r="D16"/>
  <c r="D15"/>
  <c r="E15" s="1"/>
  <c r="E14"/>
  <c r="D14"/>
  <c r="F14" s="1"/>
  <c r="D13"/>
  <c r="E13" s="1"/>
  <c r="F13" l="1"/>
  <c r="F15"/>
  <c r="F20"/>
  <c r="F22"/>
  <c r="F28"/>
  <c r="F31"/>
  <c r="F35"/>
  <c r="F39"/>
  <c r="F44"/>
  <c r="F49"/>
  <c r="F52"/>
  <c r="F60"/>
  <c r="F63"/>
  <c r="F67"/>
  <c r="F72"/>
  <c r="F76"/>
  <c r="F79"/>
  <c r="F83"/>
  <c r="F85"/>
  <c r="F87"/>
  <c r="F90"/>
  <c r="F93"/>
  <c r="F100"/>
  <c r="F108"/>
  <c r="F111"/>
  <c r="F114"/>
  <c r="F122"/>
  <c r="F129"/>
  <c r="F131"/>
  <c r="F136"/>
  <c r="F138"/>
  <c r="F140"/>
  <c r="F144"/>
  <c r="F149"/>
  <c r="F153"/>
  <c r="F157"/>
  <c r="F163"/>
  <c r="F167"/>
  <c r="F169"/>
  <c r="F172"/>
  <c r="F176"/>
  <c r="F179"/>
  <c r="F183"/>
  <c r="F187"/>
  <c r="F189"/>
  <c r="F193"/>
  <c r="F195"/>
  <c r="F198"/>
  <c r="F201"/>
  <c r="F204"/>
  <c r="F207"/>
  <c r="F214"/>
  <c r="F218"/>
  <c r="F226"/>
  <c r="F229"/>
  <c r="F240"/>
  <c r="F246"/>
  <c r="F248"/>
  <c r="F250"/>
  <c r="F253"/>
  <c r="F255"/>
  <c r="F258"/>
  <c r="F263"/>
  <c r="F265"/>
  <c r="F270"/>
  <c r="F273"/>
  <c r="F278"/>
  <c r="F283"/>
  <c r="F286"/>
  <c r="D13" i="1"/>
  <c r="E13" s="1"/>
  <c r="D16"/>
  <c r="E16" s="1"/>
  <c r="D18"/>
  <c r="E18" s="1"/>
  <c r="D20"/>
  <c r="E20" s="1"/>
  <c r="D21"/>
  <c r="E21" s="1"/>
  <c r="D22"/>
  <c r="E22" s="1"/>
  <c r="D23"/>
  <c r="E23" s="1"/>
  <c r="D24"/>
  <c r="E24" s="1"/>
  <c r="D25"/>
  <c r="E25" s="1"/>
  <c r="D26"/>
  <c r="E26" s="1"/>
  <c r="D27"/>
  <c r="E27" s="1"/>
  <c r="D28"/>
  <c r="E28" s="1"/>
  <c r="D29"/>
  <c r="E29" s="1"/>
  <c r="D33"/>
  <c r="E33" s="1"/>
  <c r="F16" l="1"/>
  <c r="F20"/>
  <c r="F22"/>
  <c r="F26"/>
  <c r="F28"/>
  <c r="F13"/>
  <c r="F18"/>
  <c r="F21"/>
  <c r="F23"/>
  <c r="F24"/>
  <c r="F25"/>
  <c r="F27"/>
  <c r="F29"/>
  <c r="F33"/>
</calcChain>
</file>

<file path=xl/sharedStrings.xml><?xml version="1.0" encoding="utf-8"?>
<sst xmlns="http://schemas.openxmlformats.org/spreadsheetml/2006/main" count="2284" uniqueCount="1068">
  <si>
    <t>П Р О Т О К О Л  Ц І Н  №  1</t>
  </si>
  <si>
    <t>на роботи з встановлення газового обладнання</t>
  </si>
  <si>
    <t>( без вартості матеріалів та транспорту )</t>
  </si>
  <si>
    <t xml:space="preserve">Запроваджується з </t>
  </si>
  <si>
    <t>Разом</t>
  </si>
  <si>
    <t>ПДВ,</t>
  </si>
  <si>
    <t>№№</t>
  </si>
  <si>
    <t>Найменування</t>
  </si>
  <si>
    <t>Од.</t>
  </si>
  <si>
    <t>грн.</t>
  </si>
  <si>
    <t>ціна з</t>
  </si>
  <si>
    <t>п.п.</t>
  </si>
  <si>
    <t>робіт</t>
  </si>
  <si>
    <t>вим.</t>
  </si>
  <si>
    <t>ПДВ</t>
  </si>
  <si>
    <t>Встановлення водопідігрівачів</t>
  </si>
  <si>
    <t>проточних з улаштуванням</t>
  </si>
  <si>
    <t>отвору в димоході та витяжки</t>
  </si>
  <si>
    <t>1 пр.</t>
  </si>
  <si>
    <t>Встановлення водопадагрівачів</t>
  </si>
  <si>
    <t>ємкісних з улаштуванням</t>
  </si>
  <si>
    <t>"</t>
  </si>
  <si>
    <t>Встановлення або заміна</t>
  </si>
  <si>
    <t>лічильника газу</t>
  </si>
  <si>
    <t xml:space="preserve"> "</t>
  </si>
  <si>
    <t>об"ємом до 1 м.куб.</t>
  </si>
  <si>
    <t xml:space="preserve">              до 2 м.куб.</t>
  </si>
  <si>
    <t xml:space="preserve">              до 4 м.куб.</t>
  </si>
  <si>
    <t xml:space="preserve">              до 6 м.куб.</t>
  </si>
  <si>
    <t>Від"єднання ПГ</t>
  </si>
  <si>
    <t xml:space="preserve">    -"-               ВК</t>
  </si>
  <si>
    <t xml:space="preserve">    -"-               АОГВ</t>
  </si>
  <si>
    <t>Приєднання ПГ</t>
  </si>
  <si>
    <t xml:space="preserve">    -"-                 ВК</t>
  </si>
  <si>
    <t xml:space="preserve">    -"-                 АОГВ</t>
  </si>
  <si>
    <t xml:space="preserve">Включення ємнісного </t>
  </si>
  <si>
    <t>водонагрівача</t>
  </si>
  <si>
    <t>типу АГВ, АОГВ</t>
  </si>
  <si>
    <t>05.10.2017р.</t>
  </si>
  <si>
    <t>Ціна без</t>
  </si>
  <si>
    <t>П Р О Т О К О Л    Ц І Н   №  2</t>
  </si>
  <si>
    <t>на будівельно- монтажні роботи</t>
  </si>
  <si>
    <t>Запроваджується з</t>
  </si>
  <si>
    <t>НАЙМЕНУВАННЯ</t>
  </si>
  <si>
    <t>Один.</t>
  </si>
  <si>
    <t>п/п</t>
  </si>
  <si>
    <t>РОБІТ</t>
  </si>
  <si>
    <t>ціна</t>
  </si>
  <si>
    <t>(без ПДВ)</t>
  </si>
  <si>
    <t>Врізання газопроводу в діючу внутрішню</t>
  </si>
  <si>
    <t>мережу Ф до 32 мм</t>
  </si>
  <si>
    <t>1 вр.</t>
  </si>
  <si>
    <t>Те ж Ф до 40 мм</t>
  </si>
  <si>
    <t>Те ж Ф до 80 мм</t>
  </si>
  <si>
    <t>Те ж Ф до 100 мм</t>
  </si>
  <si>
    <t xml:space="preserve"> - при виконанні робіт з перемонтажу:</t>
  </si>
  <si>
    <t>врізання газопроводу в діючу внутрішню</t>
  </si>
  <si>
    <t>те ж Ф до 40 мм</t>
  </si>
  <si>
    <t>те ж Ф до 80 мм</t>
  </si>
  <si>
    <t>те ж Ф до 100 мм</t>
  </si>
  <si>
    <t>Врізання штуцером під газом в діючі внутр.</t>
  </si>
  <si>
    <t>сталеві газопроводи низького тиску</t>
  </si>
  <si>
    <t xml:space="preserve"> - Ф до 25 мм</t>
  </si>
  <si>
    <t xml:space="preserve"> - Ф до 32 мм</t>
  </si>
  <si>
    <t xml:space="preserve"> - Ф до 40 мм</t>
  </si>
  <si>
    <t xml:space="preserve"> - Ф до 50 мм</t>
  </si>
  <si>
    <t xml:space="preserve"> - Ф до 70 мм</t>
  </si>
  <si>
    <t xml:space="preserve"> - Ф до 80мм</t>
  </si>
  <si>
    <t xml:space="preserve"> - Ф до 100 мм</t>
  </si>
  <si>
    <t>Врізання штуцером під газом в діючі зовн.</t>
  </si>
  <si>
    <t>сталеві газопроводи низького тиску із</t>
  </si>
  <si>
    <t>зниженням тиску Ф до 70 мм</t>
  </si>
  <si>
    <t>1вр.</t>
  </si>
  <si>
    <t>Те ж Ф до 125 мм</t>
  </si>
  <si>
    <t>Те ж Ф до 150 мм</t>
  </si>
  <si>
    <t>Те ж Ф до 200 мм</t>
  </si>
  <si>
    <t>Врізання муфтою під газом в діючі зовнішні</t>
  </si>
  <si>
    <t xml:space="preserve">сталеві газопроводи низького тиску із </t>
  </si>
  <si>
    <t>зниженням тиску Ф до 75 мм</t>
  </si>
  <si>
    <t>Те ж  Ф до 200 мм</t>
  </si>
  <si>
    <t xml:space="preserve">Врізання штуцером під газом в діючі зовн. </t>
  </si>
  <si>
    <t>сталеві газопроводи низького тиску без</t>
  </si>
  <si>
    <t>зниження тиску Ф до 25 мм</t>
  </si>
  <si>
    <t>Те ж Ф до 32 мм</t>
  </si>
  <si>
    <t>Те ж Ф до 50 мм</t>
  </si>
  <si>
    <t>Те ж Ф до 70 мм</t>
  </si>
  <si>
    <t>Врізання під газом в діючі сталеві газо-</t>
  </si>
  <si>
    <t>проводи низького тиску із зниженням</t>
  </si>
  <si>
    <t>тиску: врізання штуцером газопроводів</t>
  </si>
  <si>
    <t>тиском до 4,9 кПа ( 0,05кгс/см.кв. )</t>
  </si>
  <si>
    <t xml:space="preserve"> - газопровід Ф 400 мм</t>
  </si>
  <si>
    <t xml:space="preserve"> - газопровід Ф 600 мм</t>
  </si>
  <si>
    <t>Врізання та пуск газу у газопроводи-</t>
  </si>
  <si>
    <t>уводи Ф до 50 мм</t>
  </si>
  <si>
    <t>Приварювання патрубка</t>
  </si>
  <si>
    <t>1патр</t>
  </si>
  <si>
    <t>Врізання та пуск газу у знов збудований</t>
  </si>
  <si>
    <t>газопровід Ф до 100 мм без козирка</t>
  </si>
  <si>
    <t>Те ж з козирком</t>
  </si>
  <si>
    <t>Те ж з двома козирками</t>
  </si>
  <si>
    <t>Контрольна опресовка газопроводу</t>
  </si>
  <si>
    <t>довжиною до 100 м</t>
  </si>
  <si>
    <t>100м</t>
  </si>
  <si>
    <t>Те ж більше 100 м</t>
  </si>
  <si>
    <t>Кожні</t>
  </si>
  <si>
    <t>наступ.</t>
  </si>
  <si>
    <t>Прокладання трубопроводів газопоста-</t>
  </si>
  <si>
    <t>чання із сталевих водогазопровідних</t>
  </si>
  <si>
    <t>неоцинкованих труб Ф 15 мм</t>
  </si>
  <si>
    <t>Те ж Ф 20 мм</t>
  </si>
  <si>
    <t>Те ж Ф 25 мм</t>
  </si>
  <si>
    <t>Те ж Ф 32 мм</t>
  </si>
  <si>
    <t>Те ж Ф 40 мм</t>
  </si>
  <si>
    <t>Те ж Ф 50 мм</t>
  </si>
  <si>
    <t>Укладання газопроводів газопостачання</t>
  </si>
  <si>
    <t>із сталевих труб: в траншеі з розпорами</t>
  </si>
  <si>
    <t xml:space="preserve"> - Ф до 150 мм</t>
  </si>
  <si>
    <t xml:space="preserve"> - Ф до 200 мм</t>
  </si>
  <si>
    <t xml:space="preserve"> - Ф до 250 мм</t>
  </si>
  <si>
    <t>Те ж в траншеі без распор</t>
  </si>
  <si>
    <t xml:space="preserve"> - Ф до 100 м</t>
  </si>
  <si>
    <t>Прокладання трубопроводів водопоста-</t>
  </si>
  <si>
    <t>оцинкованих труб Ф 15 мм</t>
  </si>
  <si>
    <t>Прокладання трубопроводів опалення із</t>
  </si>
  <si>
    <t>сталевих водогазопровідних неоцинко-</t>
  </si>
  <si>
    <t>ваних труб Ф 15 мм</t>
  </si>
  <si>
    <t>Укладання труб поліетіленових Ф 50 мм</t>
  </si>
  <si>
    <t>Те ж Ф 65 мм</t>
  </si>
  <si>
    <t>Те ж Ф 110 мм</t>
  </si>
  <si>
    <t>Те ж Ф 125 мм</t>
  </si>
  <si>
    <t>Те ж Ф 160 мм</t>
  </si>
  <si>
    <t>Надземне прокладання трубопроводу за</t>
  </si>
  <si>
    <t>умовного тиску 2,5МПа ( 25кгс/см.кв. ),</t>
  </si>
  <si>
    <t>температури 300 градусів С</t>
  </si>
  <si>
    <t xml:space="preserve"> - Ф труби 400 мм</t>
  </si>
  <si>
    <t xml:space="preserve"> - Ф труби 600 мм</t>
  </si>
  <si>
    <t>Пневматичне випробування газопров.</t>
  </si>
  <si>
    <t>Обрізання діючого внутрішнього</t>
  </si>
  <si>
    <t>газопроводу Ф до 50 мм</t>
  </si>
  <si>
    <t>1обр.</t>
  </si>
  <si>
    <t>обрізання газопроводу Ф до 50 мм</t>
  </si>
  <si>
    <t xml:space="preserve">Відключення та заглушка під газом </t>
  </si>
  <si>
    <t>діючих сталевих газопроводів</t>
  </si>
  <si>
    <t>1відк</t>
  </si>
  <si>
    <t xml:space="preserve"> - Ф до 75 мм</t>
  </si>
  <si>
    <t xml:space="preserve"> </t>
  </si>
  <si>
    <t xml:space="preserve"> - Ф до 125 мм</t>
  </si>
  <si>
    <t>Демонтаж запірної арматури: фланцевих</t>
  </si>
  <si>
    <t>засувок Ф до 100 мм</t>
  </si>
  <si>
    <t>100шт</t>
  </si>
  <si>
    <t>Пуск газу в трубопроводи - в стояк</t>
  </si>
  <si>
    <t>1шт</t>
  </si>
  <si>
    <t xml:space="preserve"> - у трубопроводи уводу</t>
  </si>
  <si>
    <t>Улаштування підземного уводу газо-</t>
  </si>
  <si>
    <t>проводу в будівлю - Ф до 100 мм</t>
  </si>
  <si>
    <t>Те ж Ф до 250 мм</t>
  </si>
  <si>
    <t>Встановлення ізолюючих фланців на</t>
  </si>
  <si>
    <t>газопроводах Ф до 50 мм</t>
  </si>
  <si>
    <t>1компл</t>
  </si>
  <si>
    <t>Встановлення фланцевих з"єднань на</t>
  </si>
  <si>
    <t>сталевих газопроводах Ф 50 мм</t>
  </si>
  <si>
    <t>Те ж Ф 80 мм</t>
  </si>
  <si>
    <t>Те ж Ф 100 мм</t>
  </si>
  <si>
    <t>Те ж Ф 150 мм</t>
  </si>
  <si>
    <t>Те ж Ф 200 мм</t>
  </si>
  <si>
    <t>Встановлення фланцевих вентілів, засу-</t>
  </si>
  <si>
    <t>вок, затворів, клапанів зворотніх, кранів</t>
  </si>
  <si>
    <t>прохідних на трубопроводах із сталевих</t>
  </si>
  <si>
    <t>труб Ф до 50 мм</t>
  </si>
  <si>
    <t>Те ж Ф 50-100 мм</t>
  </si>
  <si>
    <t>Те ж Ф 100-125 мм</t>
  </si>
  <si>
    <t>Те ж Ф 125-150 мм</t>
  </si>
  <si>
    <t>Те ж Ф 150-200 мм</t>
  </si>
  <si>
    <t>Встановлення фасонних частин</t>
  </si>
  <si>
    <t>а) чавунних Ф 50-100 мм</t>
  </si>
  <si>
    <t>1тн</t>
  </si>
  <si>
    <t xml:space="preserve">       -"-        Ф 125-200 мм</t>
  </si>
  <si>
    <t xml:space="preserve">       -"-        Ф 250-400 мм</t>
  </si>
  <si>
    <t>б) сталевих зварних Ф 100-250 мм</t>
  </si>
  <si>
    <t xml:space="preserve">       -"-                     Ф 300-500 мм</t>
  </si>
  <si>
    <t xml:space="preserve">       -"-                     Ф 600-800 мм</t>
  </si>
  <si>
    <t>Встановлення поліетиленових фасоних</t>
  </si>
  <si>
    <t>частин:</t>
  </si>
  <si>
    <t>а) отводів, колін, патрубків, переходів</t>
  </si>
  <si>
    <t>10шт</t>
  </si>
  <si>
    <t>б) трійників</t>
  </si>
  <si>
    <t>в) хрестовин</t>
  </si>
  <si>
    <t>Встановлення чавунних засувок та</t>
  </si>
  <si>
    <t>клапанів зворотніх Ф 50 мм</t>
  </si>
  <si>
    <t>Те ж Ф 250 мм</t>
  </si>
  <si>
    <t>Встановлення сталевих засувок та</t>
  </si>
  <si>
    <t>Приварювання фланців до сталевих</t>
  </si>
  <si>
    <t>трубопроводів Ф 50 мм</t>
  </si>
  <si>
    <t>Протягування сталевих труб у футляр</t>
  </si>
  <si>
    <t xml:space="preserve"> - Ф 100 мм</t>
  </si>
  <si>
    <t xml:space="preserve"> - Ф 150 мм</t>
  </si>
  <si>
    <t xml:space="preserve"> - Ф 200 мм</t>
  </si>
  <si>
    <t xml:space="preserve"> - Ф 250 мм</t>
  </si>
  <si>
    <t xml:space="preserve"> - Ф 300 мм</t>
  </si>
  <si>
    <t>Встановлення газових свічок</t>
  </si>
  <si>
    <t>1св</t>
  </si>
  <si>
    <t>Продувочний пристрій</t>
  </si>
  <si>
    <t>Улаштування:</t>
  </si>
  <si>
    <t xml:space="preserve"> - контрольної трубки</t>
  </si>
  <si>
    <t xml:space="preserve"> - контрольного пункту</t>
  </si>
  <si>
    <t>Заробка кінців футляру бітумом та</t>
  </si>
  <si>
    <t>прядкою Ф 800 мм</t>
  </si>
  <si>
    <t>Те ж Ф 900 мм</t>
  </si>
  <si>
    <t>Те ж Ф 1000 мм</t>
  </si>
  <si>
    <t>Те ж Ф 1200 мм</t>
  </si>
  <si>
    <t>Те ж Ф 1400 мм</t>
  </si>
  <si>
    <t>Нанесення дуже посиленої бітумно-</t>
  </si>
  <si>
    <t>гумової ізоляції на сталеві газопроводи:</t>
  </si>
  <si>
    <t xml:space="preserve"> - Ф 400 мм</t>
  </si>
  <si>
    <t>1км</t>
  </si>
  <si>
    <t xml:space="preserve"> - Ф 600 мм</t>
  </si>
  <si>
    <t>Нанесення дуже посиленої антикорозій-</t>
  </si>
  <si>
    <t>ної бітумно-гумової ізоляції на сталеві</t>
  </si>
  <si>
    <t>трубопроводи Ф 50 мм</t>
  </si>
  <si>
    <t>Те ж Ф 75 мм</t>
  </si>
  <si>
    <t xml:space="preserve">Нанесення дуже посиленої антикорозій- </t>
  </si>
  <si>
    <t>ної бітумно-гумової ( бітумно-полімер-</t>
  </si>
  <si>
    <t>ної) ізоляції на стики та фасонні частини</t>
  </si>
  <si>
    <t>сталевих трубопроводів Ф 50 мм</t>
  </si>
  <si>
    <t>Встановлення будинкового регулятора</t>
  </si>
  <si>
    <t>тиску</t>
  </si>
  <si>
    <t>1 шт.</t>
  </si>
  <si>
    <t>Приєднання знов збудованого газопроводу</t>
  </si>
  <si>
    <t>до діючого під газом без зниження тиску</t>
  </si>
  <si>
    <t>( холодне врізання ) Ф до 50 мм</t>
  </si>
  <si>
    <t>Те ж Ф до 300 мм</t>
  </si>
  <si>
    <t>Пробивання отворів у цегляній стіні</t>
  </si>
  <si>
    <t>товщиною 25 см</t>
  </si>
  <si>
    <t>Те ж до 38 см</t>
  </si>
  <si>
    <t>Те ж до 51 см</t>
  </si>
  <si>
    <t>Те ж понад 51см</t>
  </si>
  <si>
    <t>Улаштування анодного заземлителя</t>
  </si>
  <si>
    <t xml:space="preserve"> - вертикального</t>
  </si>
  <si>
    <t>1 заз</t>
  </si>
  <si>
    <t xml:space="preserve"> - горизонтального</t>
  </si>
  <si>
    <t>Фарбування раніш окрашеної сталевої</t>
  </si>
  <si>
    <t>труби за два рази</t>
  </si>
  <si>
    <t>100м2</t>
  </si>
  <si>
    <t>Заміна газового крану:</t>
  </si>
  <si>
    <t>а) при нормальних умовах праці</t>
  </si>
  <si>
    <t xml:space="preserve"> - Ф 15 мм</t>
  </si>
  <si>
    <t xml:space="preserve"> - Ф 25 мм</t>
  </si>
  <si>
    <t xml:space="preserve"> - Ф 40 мм</t>
  </si>
  <si>
    <t xml:space="preserve"> - Ф 50 мм</t>
  </si>
  <si>
    <t>б) при обмежених умовах праці</t>
  </si>
  <si>
    <t>Встановлення муфтових кранів</t>
  </si>
  <si>
    <t>водорозбірних</t>
  </si>
  <si>
    <t xml:space="preserve">Врізка поліетиленового газопроводу в </t>
  </si>
  <si>
    <t>поліетиленовий  з відключенням</t>
  </si>
  <si>
    <t xml:space="preserve">споживачів: </t>
  </si>
  <si>
    <t xml:space="preserve"> - Ф 51-100 мм</t>
  </si>
  <si>
    <t xml:space="preserve"> - Ф 101-150 мм</t>
  </si>
  <si>
    <t xml:space="preserve"> - Ф 151-200 мм</t>
  </si>
  <si>
    <t xml:space="preserve"> - Ф 201-300 мм</t>
  </si>
  <si>
    <t xml:space="preserve">Те ж без відключення споживачів: </t>
  </si>
  <si>
    <t>Начальник ПЕВ</t>
  </si>
  <si>
    <t>Є.А.Люта</t>
  </si>
  <si>
    <t>Заступник начальника ПЕВ</t>
  </si>
  <si>
    <t>О.З.Цинова</t>
  </si>
  <si>
    <t>Начальник ВТРта ВП</t>
  </si>
  <si>
    <t>В.О. Людковский</t>
  </si>
  <si>
    <t>П Р О Т О К О Л  № 3</t>
  </si>
  <si>
    <t>цін на ремонт газового обладнання ( при відсутності гарантийного талону )</t>
  </si>
  <si>
    <t>Пункт</t>
  </si>
  <si>
    <t>Ціна</t>
  </si>
  <si>
    <t xml:space="preserve">Усього </t>
  </si>
  <si>
    <t>кальк.</t>
  </si>
  <si>
    <t>без ПДВ,</t>
  </si>
  <si>
    <t>ціна з ПДВ,</t>
  </si>
  <si>
    <t>1. ГАЗОВІ ПЛИТИ</t>
  </si>
  <si>
    <t>1.1.</t>
  </si>
  <si>
    <t>Ремонт ПГ без ремонту дверцят Д/Ш</t>
  </si>
  <si>
    <t>та без заміни деталей ПГ-2</t>
  </si>
  <si>
    <t>1.2.</t>
  </si>
  <si>
    <t>Те ж ПГ-3</t>
  </si>
  <si>
    <t>1.3.</t>
  </si>
  <si>
    <t xml:space="preserve"> -"-     ПГ-4</t>
  </si>
  <si>
    <t>1.4.</t>
  </si>
  <si>
    <t>Те ж з рем. дверцят Д/Ш, ПГ-2</t>
  </si>
  <si>
    <t>1.5.</t>
  </si>
  <si>
    <t>ПГ-3</t>
  </si>
  <si>
    <t>1.6.</t>
  </si>
  <si>
    <t>ПГ-4</t>
  </si>
  <si>
    <t>1.7.</t>
  </si>
  <si>
    <t>Заміна одного крана плити</t>
  </si>
  <si>
    <t>1.8.</t>
  </si>
  <si>
    <t>Заміна одного пальника столу плити</t>
  </si>
  <si>
    <t>1.9.</t>
  </si>
  <si>
    <t>Заміна пальника духової шафи</t>
  </si>
  <si>
    <t>1.10.</t>
  </si>
  <si>
    <t>Зам. та наладка автом. ПГ"Брест"</t>
  </si>
  <si>
    <t>1.11.</t>
  </si>
  <si>
    <t>Заміна пьезозапальн. ПГ"Брест"</t>
  </si>
  <si>
    <t>2. ПРОТОЧНІ ВОДОНАГРІВАЧІ</t>
  </si>
  <si>
    <t>2.1.</t>
  </si>
  <si>
    <t>Ремонт ВК без зам.теплообмінника</t>
  </si>
  <si>
    <t>2.2.</t>
  </si>
  <si>
    <t>Те ж з заміною теплообмінника</t>
  </si>
  <si>
    <t>НАПРАВЛЕННЯ НА РЕМОНТ ВУЗЛІВ ТА ДЕТАЛЕЙ В РММ</t>
  </si>
  <si>
    <t>2.3.</t>
  </si>
  <si>
    <t>Усієї колонки</t>
  </si>
  <si>
    <t>2.4.</t>
  </si>
  <si>
    <t>Блок-крана</t>
  </si>
  <si>
    <t>2.5.</t>
  </si>
  <si>
    <t>Пальника</t>
  </si>
  <si>
    <t>2.6.</t>
  </si>
  <si>
    <t>Теплообмінника</t>
  </si>
  <si>
    <t>2.7.</t>
  </si>
  <si>
    <t>Пальника та блок-крана</t>
  </si>
  <si>
    <t>2.8.</t>
  </si>
  <si>
    <t>Теплообмінника та блок-крана</t>
  </si>
  <si>
    <t>2.9.</t>
  </si>
  <si>
    <t>Пальника та теплообмінника</t>
  </si>
  <si>
    <t>УСТАНОВКА ПІСЛЯ РЕМОНТУ В РММ</t>
  </si>
  <si>
    <t>2.10.</t>
  </si>
  <si>
    <t>2.11.</t>
  </si>
  <si>
    <t>Блок-крана без зам. теплообмін.</t>
  </si>
  <si>
    <t>2.12.</t>
  </si>
  <si>
    <t>Блок-крана із зам. теплообмінника</t>
  </si>
  <si>
    <t>2.13.</t>
  </si>
  <si>
    <t>Пальника без зам. теплообмінника</t>
  </si>
  <si>
    <t>2.14.</t>
  </si>
  <si>
    <t>Пальника із заменою теплообмінника</t>
  </si>
  <si>
    <t>2.15.</t>
  </si>
  <si>
    <t>2.16.</t>
  </si>
  <si>
    <t>Блок-крана та пальника без зам. т/о</t>
  </si>
  <si>
    <t>2.17.</t>
  </si>
  <si>
    <t>Блок-крана та пальника із зам. т/о</t>
  </si>
  <si>
    <t>2.18.</t>
  </si>
  <si>
    <t>2.19.</t>
  </si>
  <si>
    <t>Теплообмінника та пальника</t>
  </si>
  <si>
    <t>3. ЄМНІСНІ  ВОДОНАГРІВАЧІ</t>
  </si>
  <si>
    <t>3.1.</t>
  </si>
  <si>
    <t>Ремонт АГВ без перепайки ЕМК</t>
  </si>
  <si>
    <t>3.2.</t>
  </si>
  <si>
    <t>Ремонт АГВ з перепайкою ЕМК</t>
  </si>
  <si>
    <t>3.3.</t>
  </si>
  <si>
    <t>Заміна ЭМК АГВ або АОГВ</t>
  </si>
  <si>
    <t>3.4.</t>
  </si>
  <si>
    <t>Заміна терморегулятора АГВ</t>
  </si>
  <si>
    <t>Те ж АОГВ</t>
  </si>
  <si>
    <t>3.5.</t>
  </si>
  <si>
    <t>Зам.блока автом.АГВ</t>
  </si>
  <si>
    <t>П Р О Т О К О Л  Ц І Н  №  4</t>
  </si>
  <si>
    <t>на роботи з профілактичного обслуговування підземних та надземних</t>
  </si>
  <si>
    <t>газопроводів та захисту їх від корозії</t>
  </si>
  <si>
    <t>05.10.2017 р.</t>
  </si>
  <si>
    <t>Профобслуговування шляхом обходу</t>
  </si>
  <si>
    <t>вуличних газопроводів</t>
  </si>
  <si>
    <t>100п.м.</t>
  </si>
  <si>
    <t>Перевірка на загазованість газових колодязів</t>
  </si>
  <si>
    <t>та колодязів підземних комунікацій</t>
  </si>
  <si>
    <t>1кол.</t>
  </si>
  <si>
    <t>Перевірка на загазованість підвального при-</t>
  </si>
  <si>
    <t>міщення - усередині приміщення</t>
  </si>
  <si>
    <t>1 прим.</t>
  </si>
  <si>
    <t xml:space="preserve"> - те ж через вентканал</t>
  </si>
  <si>
    <t>Перевірка на загазованість контрольної трубки</t>
  </si>
  <si>
    <t>1 тр.</t>
  </si>
  <si>
    <t>Перевірка технічного стану контр. провідника</t>
  </si>
  <si>
    <t>або перевірка його на загазованість</t>
  </si>
  <si>
    <t>1 пров</t>
  </si>
  <si>
    <t>Реставрація настінних знаків:</t>
  </si>
  <si>
    <t xml:space="preserve"> - із заміною знаку</t>
  </si>
  <si>
    <t>1 зн.</t>
  </si>
  <si>
    <t xml:space="preserve"> - без заміни знаку</t>
  </si>
  <si>
    <t>Перевірка фланцевих, різьбових з"єднань та</t>
  </si>
  <si>
    <t>зварних стиків на газопроводі у під"їзді</t>
  </si>
  <si>
    <t>будівлі на щільність                           Ф 15 мм</t>
  </si>
  <si>
    <t>з"єдн.</t>
  </si>
  <si>
    <t>Ф 32 мм</t>
  </si>
  <si>
    <t>Ф 40 мм</t>
  </si>
  <si>
    <t>Ф50 мм та більше</t>
  </si>
  <si>
    <t>Профобслуговування відключаючих пристроїв</t>
  </si>
  <si>
    <t>та компенсаторів у газових колодязях:</t>
  </si>
  <si>
    <t xml:space="preserve"> - колодязь без лінзового компенсатора</t>
  </si>
  <si>
    <t>1 кол</t>
  </si>
  <si>
    <t xml:space="preserve"> - те ж з лінзовим компенсатором</t>
  </si>
  <si>
    <t xml:space="preserve"> - засувка до Ф 150 мм</t>
  </si>
  <si>
    <t>1 зас</t>
  </si>
  <si>
    <t xml:space="preserve"> - кран до Ф 50 мм</t>
  </si>
  <si>
    <t>1кран</t>
  </si>
  <si>
    <t xml:space="preserve"> - кран Ф 51-100 мм</t>
  </si>
  <si>
    <t xml:space="preserve"> - кран Ф 101-150 мм</t>
  </si>
  <si>
    <t xml:space="preserve">Перевірка щільності газопроводу методом </t>
  </si>
  <si>
    <t>бурового огляду вручну</t>
  </si>
  <si>
    <t>1 св</t>
  </si>
  <si>
    <t>Перевірка щільності підземних газопроводів</t>
  </si>
  <si>
    <t>приборним методом контролю</t>
  </si>
  <si>
    <t>Перевірка стану ізоляційного покриття труби</t>
  </si>
  <si>
    <t>газопроводу приборним методом контролю</t>
  </si>
  <si>
    <t xml:space="preserve"> - прибори із штир"євою антеною</t>
  </si>
  <si>
    <t xml:space="preserve"> -"-</t>
  </si>
  <si>
    <t>Прив"язка траси підземного газопроводу на</t>
  </si>
  <si>
    <t>місцевості трасошукачем ТПК-1</t>
  </si>
  <si>
    <t xml:space="preserve">Перевірка справності електроізолюючого </t>
  </si>
  <si>
    <t>фланца</t>
  </si>
  <si>
    <t>1 фл</t>
  </si>
  <si>
    <t>Контрольна перевірка технічного стану підзем-</t>
  </si>
  <si>
    <t>них трубопроводів при шурфуванні</t>
  </si>
  <si>
    <t>1 діл.</t>
  </si>
  <si>
    <t>Періодичний техогляд та обслуговування</t>
  </si>
  <si>
    <t>станції котодного захисту</t>
  </si>
  <si>
    <t>1 ст</t>
  </si>
  <si>
    <t xml:space="preserve"> - те ж станцій КСС-1200, ПСК, ПАСК та ін</t>
  </si>
  <si>
    <t>установки протекторного захисту</t>
  </si>
  <si>
    <t>1 уст</t>
  </si>
  <si>
    <t xml:space="preserve"> - те ж при наявності блукаючих токів</t>
  </si>
  <si>
    <t>захистного заземлення станції катод.захисту</t>
  </si>
  <si>
    <t>Регулювання режимів роботи станції</t>
  </si>
  <si>
    <t>катодного захисту</t>
  </si>
  <si>
    <t xml:space="preserve"> - за кожний наступний вимір</t>
  </si>
  <si>
    <t>Перевірка ефективності роботи станції катод-</t>
  </si>
  <si>
    <t>ного захисту</t>
  </si>
  <si>
    <t>Профілактичний ремонт станції катод. захисту</t>
  </si>
  <si>
    <t xml:space="preserve"> - при перевірці технічного стану станцій типу</t>
  </si>
  <si>
    <t>КСС-1200, ПАСК, ПДУ, АРТЗ і т.д.</t>
  </si>
  <si>
    <t>Профілактичний ремонт точки дренірування</t>
  </si>
  <si>
    <t>у ковірі</t>
  </si>
  <si>
    <t>1 ков.</t>
  </si>
  <si>
    <t>Поточний ремонт перетворювача типу КСС-</t>
  </si>
  <si>
    <t>600, КСС-1200 ( в умовах майстерні )</t>
  </si>
  <si>
    <t xml:space="preserve"> 1 ст.</t>
  </si>
  <si>
    <t xml:space="preserve"> - при ремонті одноканальних блоків типу </t>
  </si>
  <si>
    <t>УБСЗ, БЗК та ін.</t>
  </si>
  <si>
    <t xml:space="preserve"> - при ремонті багатоканальних блоків типу</t>
  </si>
  <si>
    <t>БДР, ПКП та ін.</t>
  </si>
  <si>
    <t>Ремонт зовнішньої лінії живлення захистних</t>
  </si>
  <si>
    <t>установок</t>
  </si>
  <si>
    <t>Установка (зняття) тимчасових заглушок,</t>
  </si>
  <si>
    <t>1 загл.</t>
  </si>
  <si>
    <t>газопровод Ф до 100 мм</t>
  </si>
  <si>
    <t xml:space="preserve"> - те ж Ф 101-150 мм</t>
  </si>
  <si>
    <t xml:space="preserve"> - те ж Ф 151-200 мм</t>
  </si>
  <si>
    <t xml:space="preserve"> - те ж Ф 201-300 мм</t>
  </si>
  <si>
    <t xml:space="preserve"> - те ж Ф 301-400 мм</t>
  </si>
  <si>
    <t>Зниження і відновлення тиску газу в газопроводі</t>
  </si>
  <si>
    <t>1 зниж.</t>
  </si>
  <si>
    <t xml:space="preserve"> на ділянці довжиною до 1 км:</t>
  </si>
  <si>
    <t>або</t>
  </si>
  <si>
    <r>
      <t>а) низького тиску 0,05 кгс/см</t>
    </r>
    <r>
      <rPr>
        <vertAlign val="superscript"/>
        <sz val="10"/>
        <rFont val="Arial Cyr"/>
        <charset val="204"/>
      </rPr>
      <t xml:space="preserve">2 </t>
    </r>
    <r>
      <rPr>
        <sz val="10"/>
        <rFont val="Arial Cyr"/>
        <charset val="204"/>
      </rPr>
      <t xml:space="preserve">в газопроводі </t>
    </r>
    <r>
      <rPr>
        <sz val="10"/>
        <rFont val="Arial Cyr"/>
        <charset val="204"/>
      </rPr>
      <t>Ф до 80 мм</t>
    </r>
  </si>
  <si>
    <t>1 відн.</t>
  </si>
  <si>
    <t>- те ж Ф 81-100 мм</t>
  </si>
  <si>
    <t>- те ж Ф 101-150 мм</t>
  </si>
  <si>
    <t>- те ж Ф 151-200 мм</t>
  </si>
  <si>
    <t>- те ж Ф 201-250 мм</t>
  </si>
  <si>
    <t>- те ж Ф 251-300 мм</t>
  </si>
  <si>
    <t>- те ж Ф 301-400 мм</t>
  </si>
  <si>
    <r>
      <t>б) середнього тиску 1,0 кгс/см</t>
    </r>
    <r>
      <rPr>
        <vertAlign val="superscript"/>
        <sz val="10"/>
        <rFont val="Arial Cyr"/>
        <charset val="204"/>
      </rPr>
      <t xml:space="preserve">2 </t>
    </r>
    <r>
      <rPr>
        <sz val="10"/>
        <rFont val="Arial Cyr"/>
        <charset val="204"/>
      </rPr>
      <t xml:space="preserve">в газопроводі </t>
    </r>
  </si>
  <si>
    <t>- Ф 81-100 мм</t>
  </si>
  <si>
    <r>
      <t>в) середнього тиску 2,0 кгс/см</t>
    </r>
    <r>
      <rPr>
        <vertAlign val="superscript"/>
        <sz val="10"/>
        <rFont val="Arial Cyr"/>
        <charset val="204"/>
      </rPr>
      <t>2</t>
    </r>
    <r>
      <rPr>
        <sz val="10"/>
        <rFont val="Arial Cyr"/>
        <charset val="204"/>
      </rPr>
      <t xml:space="preserve"> в газопроводі </t>
    </r>
  </si>
  <si>
    <r>
      <t>г) середнього тиску 3,0 кгс/см</t>
    </r>
    <r>
      <rPr>
        <vertAlign val="superscript"/>
        <sz val="10"/>
        <rFont val="Arial Cyr"/>
        <charset val="204"/>
      </rPr>
      <t xml:space="preserve">2 </t>
    </r>
    <r>
      <rPr>
        <sz val="10"/>
        <rFont val="Arial Cyr"/>
        <charset val="204"/>
      </rPr>
      <t xml:space="preserve">в газопроводі </t>
    </r>
  </si>
  <si>
    <t>1м бур.</t>
  </si>
  <si>
    <t xml:space="preserve">Роторне буріння свердловин Ф до 190 мм </t>
  </si>
  <si>
    <t xml:space="preserve"> - при глибині буріння до 5 м</t>
  </si>
  <si>
    <t xml:space="preserve"> - на кожний метр збільшення глибини буріння </t>
  </si>
  <si>
    <t>свердловини</t>
  </si>
  <si>
    <t>П Р О Т О К О Л   № 5</t>
  </si>
  <si>
    <t>цін на пуско-налагоджувальні роботи при пусках газу в</t>
  </si>
  <si>
    <t>одиночну газіфіковану квартиру ( дім )</t>
  </si>
  <si>
    <t>Встановлене газове</t>
  </si>
  <si>
    <t>без</t>
  </si>
  <si>
    <t>з</t>
  </si>
  <si>
    <t>обладнання</t>
  </si>
  <si>
    <t>грн</t>
  </si>
  <si>
    <t>1.</t>
  </si>
  <si>
    <t>Побутова газова плита ( або</t>
  </si>
  <si>
    <t>ємнісний, або проточний водо-</t>
  </si>
  <si>
    <t>нагрівач )</t>
  </si>
  <si>
    <t>2.</t>
  </si>
  <si>
    <t>Побутова газова плита та проточ-</t>
  </si>
  <si>
    <t>ний водонагрівач</t>
  </si>
  <si>
    <t>3.</t>
  </si>
  <si>
    <t>ний, та ємнісний водонагрівач</t>
  </si>
  <si>
    <t>П Р О Т О К О Л   № 6</t>
  </si>
  <si>
    <t>цін на повірку промислових газових лічильників</t>
  </si>
  <si>
    <t>(без вартості матеріалів та послуг ОЦСМ)</t>
  </si>
  <si>
    <t>Найменування робіт та</t>
  </si>
  <si>
    <t>типорозмір лічильника</t>
  </si>
  <si>
    <t>без ПДВ</t>
  </si>
  <si>
    <t>Повірка промислового газового</t>
  </si>
  <si>
    <t xml:space="preserve">лічильника </t>
  </si>
  <si>
    <t xml:space="preserve">                 G 100-250</t>
  </si>
  <si>
    <t>ліч.</t>
  </si>
  <si>
    <t xml:space="preserve">                 G 250-400</t>
  </si>
  <si>
    <t xml:space="preserve">                 G 600</t>
  </si>
  <si>
    <t xml:space="preserve">                 G 600 - 1600</t>
  </si>
  <si>
    <t xml:space="preserve">                 Курс-01  G100</t>
  </si>
  <si>
    <t xml:space="preserve">                 Курс-01  G160</t>
  </si>
  <si>
    <t xml:space="preserve">Курс-01 G250 </t>
  </si>
  <si>
    <t>ВАРТІСТЬ</t>
  </si>
  <si>
    <t xml:space="preserve">повірки промислових газових лічильників </t>
  </si>
  <si>
    <t>№</t>
  </si>
  <si>
    <t>Сума, грн.</t>
  </si>
  <si>
    <t>Сума,</t>
  </si>
  <si>
    <t xml:space="preserve">Сума, </t>
  </si>
  <si>
    <t>РГК</t>
  </si>
  <si>
    <t>GMS</t>
  </si>
  <si>
    <t>ЛГК</t>
  </si>
  <si>
    <t xml:space="preserve"> грн.</t>
  </si>
  <si>
    <t xml:space="preserve">Матеріали - </t>
  </si>
  <si>
    <t>Масло Shell</t>
  </si>
  <si>
    <t>Літол</t>
  </si>
  <si>
    <t>Медосепт</t>
  </si>
  <si>
    <t>Бензин</t>
  </si>
  <si>
    <t>Техпластина</t>
  </si>
  <si>
    <t>Пломба свинц.</t>
  </si>
  <si>
    <t>Масло Mobil Grease</t>
  </si>
  <si>
    <t xml:space="preserve">Послуга ОЦСМ </t>
  </si>
  <si>
    <t xml:space="preserve">Роботи з повірки </t>
  </si>
  <si>
    <t>газового  лічильника</t>
  </si>
  <si>
    <t>РАЗОМ:</t>
  </si>
  <si>
    <t>ВСЬОГО:</t>
  </si>
  <si>
    <t xml:space="preserve">П Р О Т О К О Л   № 7   </t>
  </si>
  <si>
    <t>цін на технічне обслуговування газорегулювальних пунктів</t>
  </si>
  <si>
    <t>Затверджується з</t>
  </si>
  <si>
    <t xml:space="preserve">Найменування </t>
  </si>
  <si>
    <t>Заміна газового крану до Ф 15 мм</t>
  </si>
  <si>
    <t xml:space="preserve"> кр.</t>
  </si>
  <si>
    <t xml:space="preserve"> - те ж до Ф 25 мм</t>
  </si>
  <si>
    <t xml:space="preserve"> - те ж до Ф 40 мм</t>
  </si>
  <si>
    <t xml:space="preserve"> - те ж до Ф 50 мм</t>
  </si>
  <si>
    <t>Заміна засувок до Ф 100 мм</t>
  </si>
  <si>
    <t xml:space="preserve"> зас.</t>
  </si>
  <si>
    <t xml:space="preserve"> - те ж до Ф 200 мм</t>
  </si>
  <si>
    <t xml:space="preserve"> - те ж до Ф 300 мм</t>
  </si>
  <si>
    <t>Заміна прокладок засувок до Ф 100 мм</t>
  </si>
  <si>
    <t xml:space="preserve"> пр.</t>
  </si>
  <si>
    <t>Ремонт засувок до Ф 100 мм</t>
  </si>
  <si>
    <t>Фарбування газопроводу ( подвійне )</t>
  </si>
  <si>
    <t xml:space="preserve"> кв.м.</t>
  </si>
  <si>
    <t>Обслуговування ГРП шляхом обходу</t>
  </si>
  <si>
    <t xml:space="preserve"> ГРП</t>
  </si>
  <si>
    <t xml:space="preserve"> - те ж при наявності 2 комплектів обладнан.</t>
  </si>
  <si>
    <t>Обслуговування ШРП шляхом обходу</t>
  </si>
  <si>
    <t xml:space="preserve"> ( з двома комплектами обладнання )</t>
  </si>
  <si>
    <t xml:space="preserve"> ШРП</t>
  </si>
  <si>
    <t>Перевірка технічного стану ГРП</t>
  </si>
  <si>
    <t>Перевірка технічного стану ШРП з двома</t>
  </si>
  <si>
    <t>комплектами обладнання</t>
  </si>
  <si>
    <t>Ревізія обладнання ГРП</t>
  </si>
  <si>
    <t xml:space="preserve"> - те ж при наявності 2 комплектів обладн.</t>
  </si>
  <si>
    <t>Ревізія обладнання ШРП з 2 компл.обладн.</t>
  </si>
  <si>
    <t>Пуск ГРП</t>
  </si>
  <si>
    <t>Пуск ШРП</t>
  </si>
  <si>
    <t>Зупинка ГРП</t>
  </si>
  <si>
    <t>ГРП</t>
  </si>
  <si>
    <t>Зупинка ШРП</t>
  </si>
  <si>
    <t>Ремонт РДУК-2-50 із заміною клапану</t>
  </si>
  <si>
    <t xml:space="preserve"> регул</t>
  </si>
  <si>
    <t xml:space="preserve"> - те ж із заміною мембрани</t>
  </si>
  <si>
    <t xml:space="preserve"> - із заміною штоку</t>
  </si>
  <si>
    <t xml:space="preserve"> - із заміною сідла</t>
  </si>
  <si>
    <t>Ремонт РДУК-2-100 із заміною клапану</t>
  </si>
  <si>
    <t>Ремонт РДУК-2-200 із заміною клапану</t>
  </si>
  <si>
    <t>Ремонт пілоту КН-2 із заміною пружини</t>
  </si>
  <si>
    <t xml:space="preserve"> пілот</t>
  </si>
  <si>
    <t>Ремонт ПКН-50 із заміною пружини</t>
  </si>
  <si>
    <t xml:space="preserve"> клап</t>
  </si>
  <si>
    <t xml:space="preserve"> - із заміною клапану</t>
  </si>
  <si>
    <t>Ремонт ПКН-100 із заміною пружини</t>
  </si>
  <si>
    <t>Ремонт ПКН-200 із заміною пружини</t>
  </si>
  <si>
    <t>Ремонт ПСК-50 із заміною мембрани</t>
  </si>
  <si>
    <t xml:space="preserve"> - те ж із заміною пружини</t>
  </si>
  <si>
    <t xml:space="preserve"> - із заміною ущільнювача</t>
  </si>
  <si>
    <t>Ремонт РД-50 із заміною пружини</t>
  </si>
  <si>
    <t>Заміна РД-50</t>
  </si>
  <si>
    <t>Заміна РД-32</t>
  </si>
  <si>
    <t>Ремонт ПКК-40 із заміною пружини</t>
  </si>
  <si>
    <t>Заміна ПКК-40</t>
  </si>
  <si>
    <t>Фарбування блископриймальн. ( подвійне )</t>
  </si>
  <si>
    <t xml:space="preserve"> кв.м</t>
  </si>
  <si>
    <t>Ремонт фільтру до Ф 50 мм</t>
  </si>
  <si>
    <t xml:space="preserve"> філь</t>
  </si>
  <si>
    <t xml:space="preserve"> - те ж до Ф 100 мм</t>
  </si>
  <si>
    <t>Продувка імпульсних трубок в ГРП</t>
  </si>
  <si>
    <t xml:space="preserve"> тр</t>
  </si>
  <si>
    <t>Заміна манометрів</t>
  </si>
  <si>
    <t xml:space="preserve"> ман</t>
  </si>
  <si>
    <t>Фарбування редуційної голівки</t>
  </si>
  <si>
    <t xml:space="preserve"> гол</t>
  </si>
  <si>
    <t>П Р О Т О К О Л   Ц І Н   №  8</t>
  </si>
  <si>
    <t>на роботи з обміру опалювальних площ, обстеження газового устаткування</t>
  </si>
  <si>
    <t>за місцем проживання абонента ( за наявності заяви )</t>
  </si>
  <si>
    <t>Всього</t>
  </si>
  <si>
    <t>пп</t>
  </si>
  <si>
    <t>з ПДВ,</t>
  </si>
  <si>
    <t>Комплекс робіт з обміру</t>
  </si>
  <si>
    <t>опалювальних площ</t>
  </si>
  <si>
    <t>за місцем проживання абонента</t>
  </si>
  <si>
    <t>1 обст.</t>
  </si>
  <si>
    <t>Комплекс робіт з обстеження</t>
  </si>
  <si>
    <t>газового устаткування</t>
  </si>
  <si>
    <t>П Р О Т О К О Л   № 9</t>
  </si>
  <si>
    <t>цін на відключення від газопостачання комунально-</t>
  </si>
  <si>
    <t>побутових споживачів</t>
  </si>
  <si>
    <t xml:space="preserve">  05.10.2017р.</t>
  </si>
  <si>
    <t>Найменування робіт</t>
  </si>
  <si>
    <t>вик.</t>
  </si>
  <si>
    <t>Відключення від газопостачан-</t>
  </si>
  <si>
    <t>ня з установленням заглушки</t>
  </si>
  <si>
    <t>Те ж, при виконанні робіт з</t>
  </si>
  <si>
    <t>приставкою драбини</t>
  </si>
  <si>
    <t>ня без заглушки</t>
  </si>
  <si>
    <t>-"-</t>
  </si>
  <si>
    <t>П Р О Т О К О Л   № 11</t>
  </si>
  <si>
    <t>цін на повірку побутових газових лічильників всіх типорозмірів</t>
  </si>
  <si>
    <t>( за заявками )</t>
  </si>
  <si>
    <t>20%,</t>
  </si>
  <si>
    <t>Побутовий роторний газовий</t>
  </si>
  <si>
    <t>лічильник, встановлений на</t>
  </si>
  <si>
    <t>КБО</t>
  </si>
  <si>
    <t>лічильник</t>
  </si>
  <si>
    <t xml:space="preserve">Роторний газовий лічильник </t>
  </si>
  <si>
    <t>РЛ-10, РЛ-20</t>
  </si>
  <si>
    <t>4.</t>
  </si>
  <si>
    <t>Побутовий мембраний газовий</t>
  </si>
  <si>
    <t>повірки побутових газових лічильників всіх типорозмірів (за заявками)</t>
  </si>
  <si>
    <t>Лічильник КБО</t>
  </si>
  <si>
    <t>Роторний</t>
  </si>
  <si>
    <t>G-10 ;  G-20</t>
  </si>
  <si>
    <t>Мембраний лічильник</t>
  </si>
  <si>
    <t>G-1,6 - 6</t>
  </si>
  <si>
    <t>з.п.</t>
  </si>
  <si>
    <t>Мембраний</t>
  </si>
  <si>
    <t xml:space="preserve">Матеріали </t>
  </si>
  <si>
    <t>Масло насосне ВМ-4</t>
  </si>
  <si>
    <t>Техпластина 3 мм</t>
  </si>
  <si>
    <t>Роботи з повірки газового</t>
  </si>
  <si>
    <t>лічильника</t>
  </si>
  <si>
    <t>П Р О Т О К О Л  № 13</t>
  </si>
  <si>
    <t>з/п</t>
  </si>
  <si>
    <t>виміру</t>
  </si>
  <si>
    <t>По елементах</t>
  </si>
  <si>
    <t>Заміна стола</t>
  </si>
  <si>
    <t>1стіл</t>
  </si>
  <si>
    <t>Заміна стола плити "Електа"</t>
  </si>
  <si>
    <t>Заміна дверцят духової шафи</t>
  </si>
  <si>
    <t>1дв.</t>
  </si>
  <si>
    <t>Заміна балансіра дверцят Д/Ш</t>
  </si>
  <si>
    <t>1бал.</t>
  </si>
  <si>
    <t>Заміна пружини дверцят Д/Ш</t>
  </si>
  <si>
    <t>1пруж.</t>
  </si>
  <si>
    <t>Заміна скла дверцят Д/Ш</t>
  </si>
  <si>
    <t>1скло</t>
  </si>
  <si>
    <t>Заміна дужки дверцят Д/Ш</t>
  </si>
  <si>
    <t>1дужка</t>
  </si>
  <si>
    <t>Заміна дна корпусу плити</t>
  </si>
  <si>
    <t>1дно</t>
  </si>
  <si>
    <t xml:space="preserve">Заміна рампи плити </t>
  </si>
  <si>
    <t>1рампа</t>
  </si>
  <si>
    <t>Заміна електромагнитного клапану</t>
  </si>
  <si>
    <t>Д/Ш плити типу "Брест"</t>
  </si>
  <si>
    <t>1плита</t>
  </si>
  <si>
    <t>Заміна підводящих труб до</t>
  </si>
  <si>
    <t>верхніх пальників плити "Брест"</t>
  </si>
  <si>
    <t xml:space="preserve">Заміна підводящих труб до </t>
  </si>
  <si>
    <t>пальників Д/Ш плити типу "Брест"</t>
  </si>
  <si>
    <t>Заміна електроприводу до вертіла</t>
  </si>
  <si>
    <t>плити типу "Брест"</t>
  </si>
  <si>
    <t>1ел./пр.</t>
  </si>
  <si>
    <t>Заміна дверцят сушильної шафи</t>
  </si>
  <si>
    <t>2.ПРОТОЧНІ  ВОДОНАГРІВАЧІ</t>
  </si>
  <si>
    <t>Заміна газової частини блок-крану</t>
  </si>
  <si>
    <t>1г/ч</t>
  </si>
  <si>
    <t>Заміна пружини блок-крану</t>
  </si>
  <si>
    <t>Заміна блок-крану</t>
  </si>
  <si>
    <t>1б/к</t>
  </si>
  <si>
    <t>Заміна пальника</t>
  </si>
  <si>
    <t>1пальн.</t>
  </si>
  <si>
    <t>Заміна мембрани водяної частини</t>
  </si>
  <si>
    <t>блок-крану</t>
  </si>
  <si>
    <t>1мемб.</t>
  </si>
  <si>
    <t>Заміна штоку водяної частини</t>
  </si>
  <si>
    <t>1шток</t>
  </si>
  <si>
    <t>Заміна запальника</t>
  </si>
  <si>
    <t>1зап.</t>
  </si>
  <si>
    <t>Заміна біметалевої пластини</t>
  </si>
  <si>
    <t>1пласт.</t>
  </si>
  <si>
    <t>Те ж з регулюванням запальника</t>
  </si>
  <si>
    <t>Заміна теплообмінника</t>
  </si>
  <si>
    <t>1т/о</t>
  </si>
  <si>
    <t>Очищення радіатору ( теплообмін.)</t>
  </si>
  <si>
    <t>1рад.</t>
  </si>
  <si>
    <t>Ремонт електромагнитного клапану</t>
  </si>
  <si>
    <t>1клап.</t>
  </si>
  <si>
    <t>Заміна сальника газової частини</t>
  </si>
  <si>
    <t>1сальн.</t>
  </si>
  <si>
    <t>Закріплення проточного водонагр.</t>
  </si>
  <si>
    <t>1ВПГ</t>
  </si>
  <si>
    <t>Прочищення штуцера водяної част.</t>
  </si>
  <si>
    <t>1штуц.</t>
  </si>
  <si>
    <t xml:space="preserve">Відпалювання з"єднювальної </t>
  </si>
  <si>
    <t>муфти ( гайки )</t>
  </si>
  <si>
    <t>1муфта</t>
  </si>
  <si>
    <t>Розвальцювання підводящої</t>
  </si>
  <si>
    <t>( мідної ) трубки</t>
  </si>
  <si>
    <t>1трубка</t>
  </si>
  <si>
    <t>Розклепка ( заклепка ) сопла пальн.</t>
  </si>
  <si>
    <t>1сопло</t>
  </si>
  <si>
    <t>Змащення пробки блок-крану</t>
  </si>
  <si>
    <t xml:space="preserve">Прочищення запальника </t>
  </si>
  <si>
    <t>3.ЄМНІСНІ ВОДОНАГРІВАЧІ</t>
  </si>
  <si>
    <t>Заміна крану пальника АГВ</t>
  </si>
  <si>
    <t>Заміна мембрани ЕМК АГВ</t>
  </si>
  <si>
    <t>Заміна термопари водонагрівача</t>
  </si>
  <si>
    <t>1т/п</t>
  </si>
  <si>
    <t>Те ж із зняттям та встановленням</t>
  </si>
  <si>
    <t>пальника</t>
  </si>
  <si>
    <t>Заміна запальника водонагрівача</t>
  </si>
  <si>
    <t>Заміна пружини ЕМК АГВ</t>
  </si>
  <si>
    <t>Заміна сільфона блока автоматики</t>
  </si>
  <si>
    <t>1сільф.</t>
  </si>
  <si>
    <t xml:space="preserve">Прочищення отворів пальників   </t>
  </si>
  <si>
    <t>Прочищення подовжувача тяги</t>
  </si>
  <si>
    <t>1п/т</t>
  </si>
  <si>
    <t>Заміна зворотнього запобіжного</t>
  </si>
  <si>
    <t>клапану водонагрівача</t>
  </si>
  <si>
    <t>Усунення засмітнення у підводці</t>
  </si>
  <si>
    <t>до запальника водонагрівача</t>
  </si>
  <si>
    <t>Перепаювання контакту ЕМК</t>
  </si>
  <si>
    <t>Перепаювання датчику тяги до</t>
  </si>
  <si>
    <t>імпульсної трубки водонагрівача</t>
  </si>
  <si>
    <t>1дат.</t>
  </si>
  <si>
    <t>Заміна датчика тяги водонагрів.</t>
  </si>
  <si>
    <t>Заміна термопари опалюв. котла</t>
  </si>
  <si>
    <t>Те ж з регулюванням автоматики</t>
  </si>
  <si>
    <t>Заміна крана пальника котла</t>
  </si>
  <si>
    <t>Заміна автоматики АПОК-1</t>
  </si>
  <si>
    <t>1блок</t>
  </si>
  <si>
    <t>Заміна інварового стрижня термо-</t>
  </si>
  <si>
    <t>регулятора АПОК-1</t>
  </si>
  <si>
    <t>1стр.</t>
  </si>
  <si>
    <t>Заміна пружини та важілів термо-</t>
  </si>
  <si>
    <t>Заміна клапана-відсікателя АПОК-1</t>
  </si>
  <si>
    <t>Заміна мембрани клапана -</t>
  </si>
  <si>
    <t>відсікателя АПОК-1</t>
  </si>
  <si>
    <t>Прочищення імпульсних трубок</t>
  </si>
  <si>
    <t>АПОК-1</t>
  </si>
  <si>
    <t>1і/т</t>
  </si>
  <si>
    <t>Заміна датчика полум"я АПОК-1</t>
  </si>
  <si>
    <t xml:space="preserve">Чищення від сажі пальника та </t>
  </si>
  <si>
    <t>доріжок запальника АПОК-1</t>
  </si>
  <si>
    <t>і дор.</t>
  </si>
  <si>
    <t>Заміна газогорілочного пристрою</t>
  </si>
  <si>
    <t>1прист.</t>
  </si>
  <si>
    <t>Ремонт пічного полуавт. пальника</t>
  </si>
  <si>
    <t>із заміною сопла</t>
  </si>
  <si>
    <t>Заміна газового пічного пальника</t>
  </si>
  <si>
    <t>Заміна ЕМК пічного пальника</t>
  </si>
  <si>
    <t>Заміна термопари автоматики</t>
  </si>
  <si>
    <t>безпеки пічного пальника</t>
  </si>
  <si>
    <t>Заміна мембрани ЕМК пічн. пальн.</t>
  </si>
  <si>
    <t>Заміна пружини ЕМК пічн. пальн.</t>
  </si>
  <si>
    <t>Заміна крана пічного пальника</t>
  </si>
  <si>
    <t>Заміна крана пальника варочного</t>
  </si>
  <si>
    <t>котла</t>
  </si>
  <si>
    <t>Заміна пальника варочн. котла</t>
  </si>
  <si>
    <t>Переведення внутрішньобудин-</t>
  </si>
  <si>
    <t>кового газового обладнання з</t>
  </si>
  <si>
    <t>зрідженого газу на природний</t>
  </si>
  <si>
    <t>1кварт.</t>
  </si>
  <si>
    <t>Заміна будинкового регулятора</t>
  </si>
  <si>
    <t xml:space="preserve"> 1 рег.</t>
  </si>
  <si>
    <t>Ремонт будинкового регулятора</t>
  </si>
  <si>
    <t xml:space="preserve">П Р О Т О К О Л  № 14   </t>
  </si>
  <si>
    <t>цін на планово-технічне обслуговування газового обладнання</t>
  </si>
  <si>
    <t>комунально-побутових споживачів</t>
  </si>
  <si>
    <t>Планово- технічне обслуговування</t>
  </si>
  <si>
    <t>Плита газова побутова двокомфорна</t>
  </si>
  <si>
    <t>шт</t>
  </si>
  <si>
    <t xml:space="preserve"> - те ж трикомфорна</t>
  </si>
  <si>
    <t xml:space="preserve"> - те ж чотирикомфорна</t>
  </si>
  <si>
    <t xml:space="preserve"> - те ж чотирикомфорна підвищеного</t>
  </si>
  <si>
    <t xml:space="preserve">   класу з автоматикою</t>
  </si>
  <si>
    <t>Проточний водонагрівач з полуавтоматич-</t>
  </si>
  <si>
    <t>ним пристроєм</t>
  </si>
  <si>
    <t xml:space="preserve"> - те ж з автоматичним пристроєм</t>
  </si>
  <si>
    <t xml:space="preserve"> - те ж з автоматичним пристроєм та прила-</t>
  </si>
  <si>
    <t xml:space="preserve">   дом відключення </t>
  </si>
  <si>
    <t>Ємнісний водонагрівач типу АГВ</t>
  </si>
  <si>
    <t>Котел типу ВНИИСТО з автоматичним</t>
  </si>
  <si>
    <t>пристроєм</t>
  </si>
  <si>
    <t xml:space="preserve"> - те ж без автоматичного пристою</t>
  </si>
  <si>
    <t>Опалювальна піч з автоматичним пристроєм</t>
  </si>
  <si>
    <t xml:space="preserve"> - те ж без автоматичного пристрою</t>
  </si>
  <si>
    <t>Кип"ятильник</t>
  </si>
  <si>
    <t>Лабораторний пальник</t>
  </si>
  <si>
    <t xml:space="preserve"> - те ж на кожний наступний пальник</t>
  </si>
  <si>
    <t>Пальник інфрочервоного випромінювання</t>
  </si>
  <si>
    <t>Плита ресторанна з автоматикою з одним</t>
  </si>
  <si>
    <t>пальником</t>
  </si>
  <si>
    <t xml:space="preserve"> - те ж без автоматики з одним пальником</t>
  </si>
  <si>
    <t xml:space="preserve"> - те ж без автоматики на кожний наступний</t>
  </si>
  <si>
    <t xml:space="preserve">   пальник</t>
  </si>
  <si>
    <t>Котел варочний</t>
  </si>
  <si>
    <t>Калоріфер газовий з автоматикою</t>
  </si>
  <si>
    <t xml:space="preserve"> - те ж без автоматики</t>
  </si>
  <si>
    <t>Теплогенератор</t>
  </si>
  <si>
    <t>Котел типу КПГ-250 НГ</t>
  </si>
  <si>
    <t>Спецпальники</t>
  </si>
  <si>
    <t>Котел КС з автоматикою АПОК-1</t>
  </si>
  <si>
    <t>Перевірка щільності внутрішньобудинково-</t>
  </si>
  <si>
    <t>го газопроводу - 1 квартира на стояку</t>
  </si>
  <si>
    <t xml:space="preserve"> - на кожну наступну квартиру на стояку</t>
  </si>
  <si>
    <t xml:space="preserve">Планова перевірка щільності </t>
  </si>
  <si>
    <t>газових  приладів</t>
  </si>
  <si>
    <t>Опалювальна піч з автомат. пристроєм</t>
  </si>
  <si>
    <t>Будинковий регулятор тиску</t>
  </si>
  <si>
    <t>П Р О Т О К О Л  Ц І Н  №  16</t>
  </si>
  <si>
    <t>на виконання робіт з встановлення опор</t>
  </si>
  <si>
    <t>Копання ям для встановлення стійок</t>
  </si>
  <si>
    <t>та стовпів глибиною 0,4м</t>
  </si>
  <si>
    <t>1 яма</t>
  </si>
  <si>
    <t>те ж глибиною 0,7м</t>
  </si>
  <si>
    <t>Фарбування металевих поверхонь</t>
  </si>
  <si>
    <t>суриком: сталевих труб &gt; Ф 50мм</t>
  </si>
  <si>
    <t>двічі</t>
  </si>
  <si>
    <t>м2</t>
  </si>
  <si>
    <t>Очищення металевих конструкцій від</t>
  </si>
  <si>
    <t>корозії металевими щітками</t>
  </si>
  <si>
    <t>Монтаж металевих конструкцій дрібних</t>
  </si>
  <si>
    <t>вагою до 0,1тн.</t>
  </si>
  <si>
    <t>1кг</t>
  </si>
  <si>
    <t>Встановлення опор</t>
  </si>
  <si>
    <t>Засипання вручну траншей, пазух</t>
  </si>
  <si>
    <t>котлованів та ям</t>
  </si>
  <si>
    <t>м3</t>
  </si>
  <si>
    <t>П Р О Т О К О Л   № 18</t>
  </si>
  <si>
    <t>цін на зняття на повірку побутових газових лічильників всіх типорозмірів</t>
  </si>
  <si>
    <t>та встановлення після повірки ( для населення за заявками )</t>
  </si>
  <si>
    <t xml:space="preserve">ціна </t>
  </si>
  <si>
    <t xml:space="preserve">Зняття газового лічильника </t>
  </si>
  <si>
    <t>на повірку та встановлення</t>
  </si>
  <si>
    <t>кондуктора</t>
  </si>
  <si>
    <t>Зняття кондуктора та встанов-</t>
  </si>
  <si>
    <t>лення лічильника після</t>
  </si>
  <si>
    <t>повірки</t>
  </si>
  <si>
    <t>Повторне опломбування</t>
  </si>
  <si>
    <t xml:space="preserve"> газового лічильника за заявкою </t>
  </si>
  <si>
    <t>абонента</t>
  </si>
  <si>
    <t>П Р О Т О К О Л  Ц І Н  №  19</t>
  </si>
  <si>
    <t>на земляні роботи при відключенні боржників за природний газ</t>
  </si>
  <si>
    <t>ціна без</t>
  </si>
  <si>
    <t xml:space="preserve">Розробка ґрунту вручну в траншеях </t>
  </si>
  <si>
    <r>
      <t>100 м</t>
    </r>
    <r>
      <rPr>
        <vertAlign val="superscript"/>
        <sz val="10"/>
        <rFont val="Arial Cyr"/>
        <charset val="204"/>
      </rPr>
      <t>3</t>
    </r>
  </si>
  <si>
    <t xml:space="preserve">глибиною до 2 м без кріплень з откосами </t>
  </si>
  <si>
    <t>грунту</t>
  </si>
  <si>
    <t xml:space="preserve">Засипання вручну траншей, пазух </t>
  </si>
  <si>
    <t>ПРОТОКОЛ  ЦІН  №20</t>
  </si>
  <si>
    <t>на видачу технічних умов та погодження проектної документації</t>
  </si>
  <si>
    <t xml:space="preserve">Запроваджується з 05.10.2017р.    </t>
  </si>
  <si>
    <t>№ з/п</t>
  </si>
  <si>
    <t>Ціна       без  ПДВ,         грн.</t>
  </si>
  <si>
    <t>ПДВ,        грн.      20%</t>
  </si>
  <si>
    <t>Ціна          з ПДВ,      грн.</t>
  </si>
  <si>
    <t>Роботи, що виконуються інженерами ВТВ, ВТР та ВП</t>
  </si>
  <si>
    <t>Видача технічних умов на газифікацію підприємства, котельної, КБО</t>
  </si>
  <si>
    <t>Видача технічних умов на газифікацію населеного пункту з виїздом на місце</t>
  </si>
  <si>
    <t>Те ж без виїзду на місце</t>
  </si>
  <si>
    <t>Видача технічних умов на газифікацію житлового будинку (квартири)</t>
  </si>
  <si>
    <t>5.</t>
  </si>
  <si>
    <t>Узгодження проектів трас газопостачання до населених пунктів та великих промислових підприємств протяжністю до 1 км.</t>
  </si>
  <si>
    <t>6.</t>
  </si>
  <si>
    <t>На кожний наступний км. траси</t>
  </si>
  <si>
    <t>7.</t>
  </si>
  <si>
    <t>Узгодження проектів газопостачання житлового будинку (квартири)</t>
  </si>
  <si>
    <t>8.</t>
  </si>
  <si>
    <t>Узгодження проектів газопостачання багатоквартирних будинків</t>
  </si>
  <si>
    <t>9.</t>
  </si>
  <si>
    <t>Узгодження проектів газопостачання котельної, КБО</t>
  </si>
  <si>
    <t>10.</t>
  </si>
  <si>
    <t>Узгодження проектної документації на перші 100п.м. траси газопроводу в населеному пункті</t>
  </si>
  <si>
    <t>11.</t>
  </si>
  <si>
    <t>Те ж на кожні наступні 100 п.м.</t>
  </si>
  <si>
    <t>12.</t>
  </si>
  <si>
    <t>Узгодження прокладання комунікацій на перші 100п.м.</t>
  </si>
  <si>
    <t>13.</t>
  </si>
  <si>
    <t>14.</t>
  </si>
  <si>
    <t>Узгодження геодезичної зйомки до 100см.</t>
  </si>
  <si>
    <t>15.</t>
  </si>
  <si>
    <t>Те ж на кожні наступні 100см.</t>
  </si>
  <si>
    <t>16.</t>
  </si>
  <si>
    <t>Надання копій виконавчої документації з архіву Горгазу</t>
  </si>
  <si>
    <t>Роботи, що виконуються іншими службами</t>
  </si>
  <si>
    <t>17.</t>
  </si>
  <si>
    <t>Узгодження метрологічної частини проекту КБО та підприємств з витратими газу до 16 нм3/год</t>
  </si>
  <si>
    <t>18.</t>
  </si>
  <si>
    <t>Те ж понад 16 нм3/год</t>
  </si>
  <si>
    <t>19.</t>
  </si>
  <si>
    <t>Видача технічних умов на реконструкцію вузлів обліку природного газу промислових підприємств</t>
  </si>
  <si>
    <t>20.</t>
  </si>
  <si>
    <t>Узгодження проектів газопостачання в частині ГРП, ШРП</t>
  </si>
  <si>
    <t>21.</t>
  </si>
  <si>
    <t>Узгодження проекту в частині електрохимзахисту</t>
  </si>
  <si>
    <t>22.</t>
  </si>
  <si>
    <t>Узгодження проекту по контролю концентрацій газів в будівлях та спорудах газифікованих населених пунктів</t>
  </si>
  <si>
    <t>Видача технічних умов на реконструкцію вузла комерційного вузла обліку газу (населення та КБО)</t>
  </si>
  <si>
    <t xml:space="preserve">   П Р О Т О К О Л   Ц І Н  №  21</t>
  </si>
  <si>
    <t>цін на  перевірку якості захисного покриття трубопроводів при новому будівництві</t>
  </si>
  <si>
    <t xml:space="preserve">Контрольна перевірка якості захисного покриття </t>
  </si>
  <si>
    <t xml:space="preserve">трубопроводів на брівці траншеї, на ділянці </t>
  </si>
  <si>
    <t>довжиною до 20 м</t>
  </si>
  <si>
    <t>1 перевір.</t>
  </si>
  <si>
    <t xml:space="preserve"> - те ж 21-50 м</t>
  </si>
  <si>
    <t xml:space="preserve"> - те ж 51-100 м</t>
  </si>
  <si>
    <t xml:space="preserve"> - те ж 101-250 м</t>
  </si>
  <si>
    <t xml:space="preserve"> - те ж 251-500 м</t>
  </si>
  <si>
    <t xml:space="preserve"> - те ж на кожні наступні 100 м трубопровода понад 500 м</t>
  </si>
  <si>
    <t xml:space="preserve">трубопроводу, покладеного в траншею, на ділянці </t>
  </si>
  <si>
    <t xml:space="preserve">трубопроводу, покладеного в траншею й присипаного </t>
  </si>
  <si>
    <t xml:space="preserve"> ґрунтом на 20-30 см, на ділянці довжиною до 20 м</t>
  </si>
  <si>
    <t>П Р О Т О К О Л  Ц І Н  №  22</t>
  </si>
  <si>
    <t xml:space="preserve">На проведення експертизи побутових мембранних газових лічильників </t>
  </si>
  <si>
    <t>всіх типорозмірів</t>
  </si>
  <si>
    <t>Запроваджується з 05.10.2017р.</t>
  </si>
  <si>
    <t xml:space="preserve">Повірка побутового мембранного </t>
  </si>
  <si>
    <t>газового лічильника</t>
  </si>
  <si>
    <t xml:space="preserve">проведення експертизи побутових мембранних газових лічильників всіх типорозмірів </t>
  </si>
  <si>
    <t>Підстава</t>
  </si>
  <si>
    <t>Пломба</t>
  </si>
  <si>
    <t>П Р О Т О К О Л    Ц І Н   №  25</t>
  </si>
  <si>
    <t>на монтажні роботи на внутрішніх газопроводах при новому будівництві</t>
  </si>
  <si>
    <t>з ПДВ</t>
  </si>
  <si>
    <t>Врізання штуцером під газом в діючі</t>
  </si>
  <si>
    <t xml:space="preserve">сталеві газопроводи низького тиску </t>
  </si>
  <si>
    <t xml:space="preserve">до 4,9 кПа із зниженням тиску </t>
  </si>
  <si>
    <t>(у точці приєднання)</t>
  </si>
  <si>
    <t>Ф до 70мм</t>
  </si>
  <si>
    <t>Пневматичне випробування газопроводів</t>
  </si>
  <si>
    <t>неоцинкованих труб Ф 15-40 мм</t>
  </si>
  <si>
    <t>Укладання сталевих водопровідних труб</t>
  </si>
  <si>
    <t xml:space="preserve">із гідравличним випробуванням </t>
  </si>
  <si>
    <t xml:space="preserve"> - Ф 75 мм</t>
  </si>
  <si>
    <t>Встановлення фланцевих вентилів, засу-</t>
  </si>
  <si>
    <t>прохідних на трубопроводах зі сталевих</t>
  </si>
  <si>
    <t>Встановлення квартирного газового</t>
  </si>
  <si>
    <t>Установлення водопідігрівників ємкісних</t>
  </si>
  <si>
    <t>місткістю до 1 куб.м.</t>
  </si>
  <si>
    <t>Те ж до 2 куб.м.</t>
  </si>
  <si>
    <t>Те ж до 4 куб.м.</t>
  </si>
  <si>
    <t>Те ж до 6 куб.м.</t>
  </si>
  <si>
    <t>Встановлення газових плит:</t>
  </si>
  <si>
    <t xml:space="preserve"> - побутова двохконфоркова</t>
  </si>
  <si>
    <t xml:space="preserve"> - побутова чотирьохконфоркова</t>
  </si>
  <si>
    <t>Встановлення водонагрівників:</t>
  </si>
  <si>
    <t xml:space="preserve"> - проточного</t>
  </si>
  <si>
    <t xml:space="preserve"> - ємкісного</t>
  </si>
  <si>
    <t>Встановлення фасонних частин:</t>
  </si>
  <si>
    <t>чавунних Ф 50-100 мм</t>
  </si>
  <si>
    <t>сталевих зварних Ф 100 мм</t>
  </si>
  <si>
    <t xml:space="preserve"> - Ф більше 40 мм</t>
  </si>
  <si>
    <t>Встановлення конвекторів</t>
  </si>
  <si>
    <t>100кВт</t>
  </si>
  <si>
    <t>Встановлення регулятора тиску газу</t>
  </si>
  <si>
    <t xml:space="preserve"> Ф 50 мм</t>
  </si>
  <si>
    <t xml:space="preserve"> Ф 100 мм</t>
  </si>
  <si>
    <t>Встановлення продувного пристрою</t>
  </si>
  <si>
    <t>та стовпів глибиною 0,7м</t>
  </si>
  <si>
    <t>100м3</t>
  </si>
  <si>
    <t>Монтаж металевих конструкцій</t>
  </si>
  <si>
    <t>дрібних вагою до 0,1 т</t>
  </si>
  <si>
    <t>Опори під трубопроводи</t>
  </si>
  <si>
    <t>Грунтування металевих поверхонь</t>
  </si>
  <si>
    <t>Фарбування металевих огрунтованих</t>
  </si>
  <si>
    <t>поверхонь</t>
  </si>
  <si>
    <t xml:space="preserve">Укладання сталевих водопровідних </t>
  </si>
  <si>
    <t>труб із пневматичним випробуванням</t>
  </si>
  <si>
    <t>П Р О Т О К О Л      Ц І Н  №  26</t>
  </si>
  <si>
    <t xml:space="preserve">На роботи з ремонту побутових мембраних газових лічильників </t>
  </si>
  <si>
    <t xml:space="preserve"> ( за заявками )</t>
  </si>
  <si>
    <t xml:space="preserve">Найменування операції </t>
  </si>
  <si>
    <t xml:space="preserve">Ремонт побутових мембраних газових </t>
  </si>
  <si>
    <t>лічильників "Premagaz"</t>
  </si>
  <si>
    <t>1.1</t>
  </si>
  <si>
    <t>Підготовчі роботи</t>
  </si>
  <si>
    <t>1.2</t>
  </si>
  <si>
    <t>Виявлення причин відмови</t>
  </si>
  <si>
    <t>1.3</t>
  </si>
  <si>
    <t>Ремонт клапанів діафрагми</t>
  </si>
  <si>
    <t>1.4</t>
  </si>
  <si>
    <t>Ремонт мембранних камер (1 камери)</t>
  </si>
  <si>
    <t>1.5</t>
  </si>
  <si>
    <t>Ремонт лічильного механізму</t>
  </si>
  <si>
    <t>1.6</t>
  </si>
  <si>
    <t>Збирання лічильника</t>
  </si>
  <si>
    <t>1.7</t>
  </si>
  <si>
    <t>Перевірка лічильника і підбір шестерних пар</t>
  </si>
  <si>
    <t>1.8</t>
  </si>
  <si>
    <t>Закінчення роботи</t>
  </si>
  <si>
    <t>лічильників "Самгаз"</t>
  </si>
  <si>
    <t xml:space="preserve">лічильників "Актарис", "Шлюмберже", </t>
  </si>
  <si>
    <t>"Gallus-2000"</t>
  </si>
  <si>
    <t xml:space="preserve">П Р О Т О К О Л  № 27 </t>
  </si>
  <si>
    <t xml:space="preserve">ціни на проведення робіт з технічного обслуговування внутрішніх газопроводів </t>
  </si>
  <si>
    <t xml:space="preserve">і газового обладнання житлових многоквартирних будинків </t>
  </si>
  <si>
    <t>Запроваджується з  05.10.2017р.</t>
  </si>
  <si>
    <t>Технічне обстеження газопроводів на сходових клітках</t>
  </si>
  <si>
    <t>довжина газопроводу до 20п.м.</t>
  </si>
  <si>
    <t>п.м</t>
  </si>
  <si>
    <t>21-50</t>
  </si>
  <si>
    <t>51-100</t>
  </si>
  <si>
    <t>Перевірка футляру на зовнішній стіні  будинку на щільність</t>
  </si>
  <si>
    <t>пер.</t>
  </si>
  <si>
    <t>ним пристроєм импортного виробництва та бездимоходний</t>
  </si>
  <si>
    <t xml:space="preserve">Технічне обстеження надземної частини </t>
  </si>
  <si>
    <t xml:space="preserve"> - газопроводу - вводу</t>
  </si>
  <si>
    <t xml:space="preserve"> довжина газопроводу до 20 </t>
  </si>
  <si>
    <t>101-120</t>
  </si>
  <si>
    <t>121-150</t>
  </si>
  <si>
    <t>151-200</t>
  </si>
  <si>
    <t>- відключаючий пристрій</t>
  </si>
  <si>
    <t>кран</t>
  </si>
  <si>
    <t>електроізолюючий фланец</t>
  </si>
  <si>
    <t xml:space="preserve">засувка </t>
  </si>
  <si>
    <t>Перевірка наявності витоків газу в відключаючих</t>
  </si>
  <si>
    <r>
      <t>пристроях та різьбових фланцевих з</t>
    </r>
    <r>
      <rPr>
        <sz val="10"/>
        <rFont val="Calibri"/>
        <family val="2"/>
        <charset val="204"/>
      </rPr>
      <t>’</t>
    </r>
    <r>
      <rPr>
        <sz val="10"/>
        <rFont val="Arial Cyr"/>
        <charset val="204"/>
      </rPr>
      <t>єднаннях</t>
    </r>
  </si>
  <si>
    <t>діаметр газопроводу, мм</t>
  </si>
  <si>
    <r>
      <t>1 з</t>
    </r>
    <r>
      <rPr>
        <sz val="10"/>
        <rFont val="Calibri"/>
        <family val="2"/>
        <charset val="204"/>
      </rPr>
      <t>’</t>
    </r>
    <r>
      <rPr>
        <sz val="10"/>
        <rFont val="Arial Cyr"/>
        <charset val="204"/>
      </rPr>
      <t>єд</t>
    </r>
  </si>
  <si>
    <t>50 та більше</t>
  </si>
  <si>
    <t>при роботі з приставної драбини</t>
  </si>
  <si>
    <r>
      <t>Усунення витоків газу на різьбових з</t>
    </r>
    <r>
      <rPr>
        <sz val="10"/>
        <rFont val="Calibri"/>
        <family val="2"/>
        <charset val="204"/>
      </rPr>
      <t>’</t>
    </r>
    <r>
      <rPr>
        <sz val="10"/>
        <rFont val="Arial Cyr"/>
        <charset val="204"/>
      </rPr>
      <t xml:space="preserve">єднаннях </t>
    </r>
  </si>
  <si>
    <t>газопроводів, діаметр мм</t>
  </si>
  <si>
    <t>до 20</t>
  </si>
  <si>
    <t>21-40</t>
  </si>
  <si>
    <t>41-60</t>
  </si>
  <si>
    <t>Технічне обслуговування відключаючих пристроїв</t>
  </si>
  <si>
    <t>на надземному газопроводі, сходових клітках</t>
  </si>
  <si>
    <t xml:space="preserve">засувка діаметром до 100 мм </t>
  </si>
  <si>
    <t xml:space="preserve"> - при роботі з приставної драбини</t>
  </si>
  <si>
    <t>- кран (нормальні умови)</t>
  </si>
  <si>
    <t>до 50 мм</t>
  </si>
  <si>
    <t>51-86</t>
  </si>
  <si>
    <t>- кран (на висоті з приставної драбини)</t>
  </si>
  <si>
    <t>Перевірка щільності газопроводів в сходових</t>
  </si>
  <si>
    <t xml:space="preserve">клітках шляхом огляду та обмилювання </t>
  </si>
  <si>
    <t xml:space="preserve"> довжина газопроводу до 20  п.м.</t>
  </si>
  <si>
    <t>п.м.</t>
  </si>
  <si>
    <t xml:space="preserve">Фарбування раніш пофарбованих надземних </t>
  </si>
  <si>
    <t>газопроводів</t>
  </si>
  <si>
    <t xml:space="preserve"> - один шар фарбування (нормальні умови)</t>
  </si>
  <si>
    <r>
      <t>м</t>
    </r>
    <r>
      <rPr>
        <sz val="10"/>
        <rFont val="Calibri"/>
        <family val="2"/>
        <charset val="204"/>
      </rPr>
      <t>²</t>
    </r>
  </si>
  <si>
    <t xml:space="preserve"> - два шару фарбування</t>
  </si>
  <si>
    <t xml:space="preserve"> - один шар фарбування (незручні умови)</t>
  </si>
  <si>
    <t xml:space="preserve">Заміна відключаючих пристроїв (кранів) </t>
  </si>
  <si>
    <t>б) при незручних  умовах праці</t>
  </si>
  <si>
    <t>100 м</t>
  </si>
  <si>
    <t>Пуск газу в газове обладнання житлового будинку</t>
  </si>
  <si>
    <t>до 5 приладів на стояку</t>
  </si>
  <si>
    <t>6-10</t>
  </si>
  <si>
    <t>11-15</t>
  </si>
  <si>
    <t>більш 15</t>
  </si>
  <si>
    <t>Відключення житлового будинку  від газопостачання</t>
  </si>
  <si>
    <t xml:space="preserve"> без заглушки</t>
  </si>
  <si>
    <t>1 відкл.</t>
  </si>
  <si>
    <t>з приставної драбини</t>
  </si>
  <si>
    <t>Технічне огляд наздемних ввідних газопроводів  та  відключаючих пристроїв</t>
  </si>
  <si>
    <t>1 буд.</t>
  </si>
  <si>
    <t>Технічний огляд  домового комбінованого регулятору тиску</t>
  </si>
  <si>
    <t>1рег.</t>
  </si>
  <si>
    <t>Технічне обслуговування домових комбінованих регуляторів</t>
  </si>
  <si>
    <t>тиску іноземного та вітчизняного виробництва</t>
  </si>
  <si>
    <t>1 рег</t>
  </si>
</sst>
</file>

<file path=xl/styles.xml><?xml version="1.0" encoding="utf-8"?>
<styleSheet xmlns="http://schemas.openxmlformats.org/spreadsheetml/2006/main">
  <numFmts count="3">
    <numFmt numFmtId="6" formatCode="#,##0&quot;р.&quot;;[Red]\-#,##0&quot;р.&quot;"/>
    <numFmt numFmtId="164" formatCode="d/m;@"/>
    <numFmt numFmtId="165" formatCode="0.000"/>
  </numFmts>
  <fonts count="2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11"/>
      <name val="Arial Cyr"/>
      <charset val="204"/>
    </font>
    <font>
      <sz val="10"/>
      <color indexed="10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b/>
      <sz val="10"/>
      <color indexed="10"/>
      <name val="Arial Cyr"/>
      <charset val="204"/>
    </font>
    <font>
      <b/>
      <i/>
      <sz val="11"/>
      <name val="Arial Cyr"/>
      <charset val="204"/>
    </font>
    <font>
      <u/>
      <sz val="10"/>
      <name val="Arial Cyr"/>
      <charset val="204"/>
    </font>
    <font>
      <sz val="11"/>
      <name val="Arial Cyr"/>
      <charset val="204"/>
    </font>
    <font>
      <vertAlign val="superscript"/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b/>
      <u/>
      <sz val="11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b/>
      <sz val="9"/>
      <name val="Arial Cyr"/>
      <family val="2"/>
      <charset val="204"/>
    </font>
    <font>
      <u/>
      <sz val="10"/>
      <name val="Arial Cyr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i/>
      <u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540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/>
    <xf numFmtId="2" fontId="1" fillId="0" borderId="10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Continuous"/>
    </xf>
    <xf numFmtId="0" fontId="0" fillId="0" borderId="10" xfId="0" applyBorder="1"/>
    <xf numFmtId="0" fontId="0" fillId="0" borderId="13" xfId="0" applyBorder="1" applyAlignment="1">
      <alignment horizontal="centerContinuous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Border="1"/>
    <xf numFmtId="0" fontId="0" fillId="0" borderId="14" xfId="0" applyBorder="1"/>
    <xf numFmtId="0" fontId="0" fillId="0" borderId="10" xfId="0" applyFill="1" applyBorder="1"/>
    <xf numFmtId="0" fontId="0" fillId="0" borderId="15" xfId="0" applyBorder="1" applyAlignment="1">
      <alignment horizontal="centerContinuous"/>
    </xf>
    <xf numFmtId="0" fontId="0" fillId="0" borderId="16" xfId="0" applyFill="1" applyBorder="1"/>
    <xf numFmtId="2" fontId="1" fillId="0" borderId="16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0" xfId="0" applyFont="1" applyAlignment="1">
      <alignment horizontal="centerContinuous"/>
    </xf>
    <xf numFmtId="0" fontId="6" fillId="0" borderId="0" xfId="0" applyFont="1"/>
    <xf numFmtId="0" fontId="1" fillId="0" borderId="0" xfId="0" quotePrefix="1" applyFont="1" applyAlignment="1">
      <alignment horizontal="centerContinuous"/>
    </xf>
    <xf numFmtId="6" fontId="0" fillId="0" borderId="0" xfId="0" applyNumberFormat="1"/>
    <xf numFmtId="0" fontId="1" fillId="0" borderId="1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12" xfId="0" applyBorder="1"/>
    <xf numFmtId="0" fontId="0" fillId="0" borderId="21" xfId="0" applyBorder="1"/>
    <xf numFmtId="0" fontId="0" fillId="0" borderId="19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9" xfId="0" applyBorder="1" applyAlignment="1">
      <alignment horizontal="centerContinuous"/>
    </xf>
    <xf numFmtId="2" fontId="1" fillId="0" borderId="10" xfId="0" applyNumberFormat="1" applyFont="1" applyBorder="1"/>
    <xf numFmtId="0" fontId="0" fillId="0" borderId="19" xfId="0" applyBorder="1" applyAlignment="1">
      <alignment horizontal="left"/>
    </xf>
    <xf numFmtId="0" fontId="0" fillId="0" borderId="19" xfId="0" applyBorder="1"/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2" xfId="0" applyBorder="1" applyAlignment="1">
      <alignment horizontal="centerContinuous"/>
    </xf>
    <xf numFmtId="2" fontId="1" fillId="0" borderId="23" xfId="0" applyNumberFormat="1" applyFont="1" applyBorder="1"/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centerContinuous"/>
    </xf>
    <xf numFmtId="0" fontId="0" fillId="0" borderId="13" xfId="0" applyFill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0" fillId="0" borderId="13" xfId="0" applyFill="1" applyBorder="1" applyAlignment="1">
      <alignment horizontal="centerContinuous"/>
    </xf>
    <xf numFmtId="2" fontId="1" fillId="0" borderId="10" xfId="0" applyNumberFormat="1" applyFont="1" applyFill="1" applyBorder="1"/>
    <xf numFmtId="0" fontId="0" fillId="0" borderId="13" xfId="0" applyFill="1" applyBorder="1"/>
    <xf numFmtId="0" fontId="0" fillId="0" borderId="13" xfId="0" quotePrefix="1" applyFill="1" applyBorder="1" applyAlignment="1">
      <alignment horizontal="left"/>
    </xf>
    <xf numFmtId="0" fontId="7" fillId="0" borderId="10" xfId="0" applyFont="1" applyBorder="1" applyAlignment="1">
      <alignment horizontal="center"/>
    </xf>
    <xf numFmtId="49" fontId="0" fillId="0" borderId="13" xfId="0" applyNumberFormat="1" applyBorder="1" applyAlignment="1">
      <alignment horizontal="left"/>
    </xf>
    <xf numFmtId="0" fontId="5" fillId="0" borderId="0" xfId="0" applyFont="1" applyFill="1"/>
    <xf numFmtId="0" fontId="0" fillId="0" borderId="24" xfId="0" applyBorder="1" applyAlignment="1">
      <alignment horizontal="center"/>
    </xf>
    <xf numFmtId="49" fontId="0" fillId="0" borderId="15" xfId="0" applyNumberFormat="1" applyBorder="1" applyAlignment="1">
      <alignment horizontal="left"/>
    </xf>
    <xf numFmtId="0" fontId="0" fillId="0" borderId="16" xfId="0" applyBorder="1" applyAlignment="1">
      <alignment horizontal="centerContinuous"/>
    </xf>
    <xf numFmtId="2" fontId="1" fillId="0" borderId="16" xfId="0" applyNumberFormat="1" applyFont="1" applyBorder="1"/>
    <xf numFmtId="2" fontId="1" fillId="0" borderId="25" xfId="0" applyNumberFormat="1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quotePrefix="1" applyFont="1" applyAlignment="1">
      <alignment horizontal="left"/>
    </xf>
    <xf numFmtId="0" fontId="2" fillId="0" borderId="0" xfId="0" applyFont="1"/>
    <xf numFmtId="0" fontId="8" fillId="0" borderId="0" xfId="0" applyFont="1" applyFill="1"/>
    <xf numFmtId="49" fontId="0" fillId="0" borderId="0" xfId="0" applyNumberFormat="1" applyAlignment="1"/>
    <xf numFmtId="0" fontId="0" fillId="0" borderId="26" xfId="0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0" fillId="0" borderId="27" xfId="0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0" fillId="0" borderId="28" xfId="0" applyBorder="1"/>
    <xf numFmtId="0" fontId="1" fillId="0" borderId="28" xfId="0" applyFont="1" applyBorder="1" applyAlignment="1">
      <alignment horizontal="centerContinuous"/>
    </xf>
    <xf numFmtId="0" fontId="0" fillId="0" borderId="27" xfId="0" applyBorder="1"/>
    <xf numFmtId="0" fontId="9" fillId="0" borderId="27" xfId="0" applyFont="1" applyBorder="1"/>
    <xf numFmtId="0" fontId="0" fillId="0" borderId="27" xfId="0" quotePrefix="1" applyBorder="1" applyAlignment="1">
      <alignment horizontal="left"/>
    </xf>
    <xf numFmtId="2" fontId="1" fillId="0" borderId="27" xfId="0" applyNumberFormat="1" applyFont="1" applyBorder="1"/>
    <xf numFmtId="2" fontId="0" fillId="0" borderId="27" xfId="0" applyNumberFormat="1" applyBorder="1"/>
    <xf numFmtId="0" fontId="0" fillId="0" borderId="27" xfId="0" applyFill="1" applyBorder="1"/>
    <xf numFmtId="2" fontId="1" fillId="0" borderId="27" xfId="0" applyNumberFormat="1" applyFont="1" applyFill="1" applyBorder="1"/>
    <xf numFmtId="2" fontId="0" fillId="0" borderId="27" xfId="0" applyNumberFormat="1" applyFill="1" applyBorder="1"/>
    <xf numFmtId="0" fontId="9" fillId="0" borderId="27" xfId="0" quotePrefix="1" applyFont="1" applyFill="1" applyBorder="1" applyAlignment="1">
      <alignment horizontal="left"/>
    </xf>
    <xf numFmtId="0" fontId="9" fillId="0" borderId="27" xfId="0" applyFont="1" applyFill="1" applyBorder="1"/>
    <xf numFmtId="0" fontId="0" fillId="0" borderId="27" xfId="0" quotePrefix="1" applyFill="1" applyBorder="1" applyAlignment="1">
      <alignment horizontal="left"/>
    </xf>
    <xf numFmtId="2" fontId="0" fillId="0" borderId="28" xfId="0" applyNumberFormat="1" applyBorder="1"/>
    <xf numFmtId="2" fontId="0" fillId="0" borderId="0" xfId="0" applyNumberFormat="1" applyBorder="1"/>
    <xf numFmtId="0" fontId="2" fillId="0" borderId="0" xfId="0" applyFont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Font="1" applyAlignment="1">
      <alignment horizontal="centerContinuous"/>
    </xf>
    <xf numFmtId="0" fontId="0" fillId="0" borderId="0" xfId="0" applyFont="1"/>
    <xf numFmtId="0" fontId="0" fillId="0" borderId="29" xfId="0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0" xfId="0" applyBorder="1" applyAlignment="1">
      <alignment horizontal="right"/>
    </xf>
    <xf numFmtId="0" fontId="0" fillId="0" borderId="0" xfId="0" applyBorder="1" applyAlignment="1">
      <alignment horizontal="left"/>
    </xf>
    <xf numFmtId="2" fontId="0" fillId="0" borderId="12" xfId="0" applyNumberFormat="1" applyFont="1" applyBorder="1" applyAlignment="1">
      <alignment horizontal="centerContinuous"/>
    </xf>
    <xf numFmtId="0" fontId="0" fillId="0" borderId="11" xfId="0" applyBorder="1" applyAlignment="1">
      <alignment horizontal="center"/>
    </xf>
    <xf numFmtId="2" fontId="0" fillId="0" borderId="10" xfId="0" applyNumberFormat="1" applyFont="1" applyBorder="1" applyAlignment="1">
      <alignment horizontal="centerContinuous"/>
    </xf>
    <xf numFmtId="2" fontId="0" fillId="0" borderId="10" xfId="0" applyNumberFormat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3" xfId="0" quotePrefix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49" fontId="0" fillId="0" borderId="13" xfId="0" applyNumberForma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Fill="1" applyBorder="1" applyAlignment="1">
      <alignment horizontal="left"/>
    </xf>
    <xf numFmtId="2" fontId="0" fillId="0" borderId="13" xfId="0" applyNumberFormat="1" applyBorder="1" applyAlignment="1">
      <alignment horizontal="center"/>
    </xf>
    <xf numFmtId="49" fontId="0" fillId="0" borderId="10" xfId="0" applyNumberFormat="1" applyFill="1" applyBorder="1" applyAlignment="1">
      <alignment horizontal="left"/>
    </xf>
    <xf numFmtId="49" fontId="0" fillId="0" borderId="10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5" xfId="0" applyBorder="1"/>
    <xf numFmtId="0" fontId="0" fillId="0" borderId="16" xfId="0" applyFont="1" applyBorder="1"/>
    <xf numFmtId="0" fontId="0" fillId="0" borderId="34" xfId="0" applyBorder="1" applyAlignment="1">
      <alignment horizontal="center"/>
    </xf>
    <xf numFmtId="0" fontId="0" fillId="0" borderId="16" xfId="0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right"/>
    </xf>
    <xf numFmtId="0" fontId="13" fillId="0" borderId="0" xfId="0" applyFont="1"/>
    <xf numFmtId="0" fontId="12" fillId="0" borderId="26" xfId="0" applyFont="1" applyBorder="1" applyAlignment="1">
      <alignment horizontal="centerContinuous"/>
    </xf>
    <xf numFmtId="0" fontId="13" fillId="0" borderId="26" xfId="0" applyFont="1" applyBorder="1"/>
    <xf numFmtId="0" fontId="12" fillId="0" borderId="27" xfId="0" applyFont="1" applyBorder="1" applyAlignment="1">
      <alignment horizontal="centerContinuous"/>
    </xf>
    <xf numFmtId="9" fontId="12" fillId="0" borderId="27" xfId="0" applyNumberFormat="1" applyFont="1" applyBorder="1" applyAlignment="1">
      <alignment horizontal="centerContinuous"/>
    </xf>
    <xf numFmtId="0" fontId="12" fillId="0" borderId="28" xfId="0" applyFont="1" applyBorder="1" applyAlignment="1">
      <alignment horizontal="centerContinuous"/>
    </xf>
    <xf numFmtId="0" fontId="12" fillId="0" borderId="28" xfId="0" applyFont="1" applyBorder="1"/>
    <xf numFmtId="0" fontId="12" fillId="0" borderId="27" xfId="0" applyFont="1" applyBorder="1"/>
    <xf numFmtId="2" fontId="12" fillId="0" borderId="27" xfId="0" applyNumberFormat="1" applyFont="1" applyBorder="1"/>
    <xf numFmtId="0" fontId="14" fillId="0" borderId="0" xfId="0" applyFont="1"/>
    <xf numFmtId="0" fontId="14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4" fillId="0" borderId="0" xfId="0" applyFont="1" applyAlignment="1">
      <alignment horizontal="center"/>
    </xf>
    <xf numFmtId="0" fontId="16" fillId="0" borderId="35" xfId="0" applyFont="1" applyBorder="1"/>
    <xf numFmtId="0" fontId="14" fillId="0" borderId="36" xfId="0" applyFont="1" applyBorder="1"/>
    <xf numFmtId="0" fontId="0" fillId="0" borderId="26" xfId="0" applyBorder="1" applyAlignment="1">
      <alignment horizontal="center"/>
    </xf>
    <xf numFmtId="0" fontId="10" fillId="0" borderId="26" xfId="0" applyFont="1" applyBorder="1" applyAlignment="1">
      <alignment horizontal="centerContinuous"/>
    </xf>
    <xf numFmtId="0" fontId="14" fillId="0" borderId="37" xfId="0" applyFont="1" applyBorder="1" applyAlignment="1">
      <alignment horizontal="centerContinuous"/>
    </xf>
    <xf numFmtId="0" fontId="0" fillId="0" borderId="27" xfId="0" applyBorder="1" applyAlignment="1">
      <alignment horizontal="center"/>
    </xf>
    <xf numFmtId="0" fontId="10" fillId="0" borderId="27" xfId="0" applyFont="1" applyBorder="1" applyAlignment="1">
      <alignment horizontal="centerContinuous"/>
    </xf>
    <xf numFmtId="0" fontId="10" fillId="0" borderId="27" xfId="0" applyFont="1" applyBorder="1" applyAlignment="1">
      <alignment horizontal="center"/>
    </xf>
    <xf numFmtId="9" fontId="0" fillId="0" borderId="27" xfId="0" applyNumberFormat="1" applyBorder="1" applyAlignment="1">
      <alignment horizontal="center"/>
    </xf>
    <xf numFmtId="0" fontId="14" fillId="0" borderId="38" xfId="0" applyFont="1" applyBorder="1"/>
    <xf numFmtId="0" fontId="0" fillId="0" borderId="28" xfId="0" applyBorder="1" applyAlignment="1">
      <alignment horizontal="center"/>
    </xf>
    <xf numFmtId="0" fontId="10" fillId="0" borderId="28" xfId="0" applyFont="1" applyBorder="1" applyAlignment="1">
      <alignment horizontal="centerContinuous"/>
    </xf>
    <xf numFmtId="0" fontId="14" fillId="0" borderId="37" xfId="0" applyFont="1" applyBorder="1"/>
    <xf numFmtId="0" fontId="14" fillId="0" borderId="27" xfId="0" quotePrefix="1" applyFont="1" applyBorder="1" applyAlignment="1">
      <alignment horizontal="left"/>
    </xf>
    <xf numFmtId="0" fontId="14" fillId="0" borderId="26" xfId="0" quotePrefix="1" applyFont="1" applyBorder="1" applyAlignment="1">
      <alignment horizontal="left"/>
    </xf>
    <xf numFmtId="0" fontId="10" fillId="0" borderId="37" xfId="0" applyFont="1" applyBorder="1"/>
    <xf numFmtId="2" fontId="10" fillId="0" borderId="37" xfId="0" applyNumberFormat="1" applyFont="1" applyBorder="1"/>
    <xf numFmtId="0" fontId="14" fillId="0" borderId="37" xfId="0" quotePrefix="1" applyFont="1" applyBorder="1" applyAlignment="1">
      <alignment horizontal="left"/>
    </xf>
    <xf numFmtId="0" fontId="14" fillId="0" borderId="27" xfId="0" applyFont="1" applyBorder="1" applyAlignment="1">
      <alignment horizontal="center"/>
    </xf>
    <xf numFmtId="164" fontId="14" fillId="0" borderId="37" xfId="0" applyNumberFormat="1" applyFont="1" applyBorder="1" applyAlignment="1">
      <alignment horizontal="left"/>
    </xf>
    <xf numFmtId="0" fontId="0" fillId="0" borderId="27" xfId="0" applyBorder="1" applyAlignment="1">
      <alignment horizontal="left"/>
    </xf>
    <xf numFmtId="164" fontId="14" fillId="0" borderId="38" xfId="0" applyNumberFormat="1" applyFont="1" applyBorder="1" applyAlignment="1">
      <alignment horizontal="left"/>
    </xf>
    <xf numFmtId="0" fontId="14" fillId="0" borderId="28" xfId="0" applyFont="1" applyBorder="1" applyAlignment="1">
      <alignment horizontal="center"/>
    </xf>
    <xf numFmtId="2" fontId="10" fillId="0" borderId="38" xfId="0" applyNumberFormat="1" applyFont="1" applyBorder="1"/>
    <xf numFmtId="164" fontId="14" fillId="0" borderId="0" xfId="0" applyNumberFormat="1" applyFont="1" applyBorder="1" applyAlignment="1">
      <alignment horizontal="left"/>
    </xf>
    <xf numFmtId="2" fontId="2" fillId="0" borderId="0" xfId="0" applyNumberFormat="1" applyFont="1" applyBorder="1"/>
    <xf numFmtId="0" fontId="17" fillId="0" borderId="0" xfId="0" applyFont="1"/>
    <xf numFmtId="0" fontId="0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6" fillId="0" borderId="27" xfId="0" applyFont="1" applyBorder="1" applyAlignment="1">
      <alignment horizontal="center"/>
    </xf>
    <xf numFmtId="0" fontId="16" fillId="0" borderId="26" xfId="0" applyFont="1" applyBorder="1"/>
    <xf numFmtId="0" fontId="16" fillId="0" borderId="28" xfId="0" applyFont="1" applyBorder="1" applyAlignment="1">
      <alignment horizontal="centerContinuous"/>
    </xf>
    <xf numFmtId="0" fontId="16" fillId="0" borderId="39" xfId="0" applyFont="1" applyBorder="1" applyAlignment="1">
      <alignment horizontal="center"/>
    </xf>
    <xf numFmtId="0" fontId="16" fillId="0" borderId="35" xfId="0" applyFont="1" applyBorder="1" applyAlignment="1">
      <alignment horizontal="centerContinuous"/>
    </xf>
    <xf numFmtId="0" fontId="0" fillId="0" borderId="35" xfId="0" applyBorder="1" applyAlignment="1">
      <alignment horizontal="centerContinuous"/>
    </xf>
    <xf numFmtId="0" fontId="16" fillId="0" borderId="36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16" fillId="0" borderId="27" xfId="0" applyFont="1" applyBorder="1"/>
    <xf numFmtId="0" fontId="16" fillId="0" borderId="37" xfId="0" applyFont="1" applyBorder="1"/>
    <xf numFmtId="0" fontId="16" fillId="0" borderId="27" xfId="0" applyFont="1" applyFill="1" applyBorder="1" applyAlignment="1">
      <alignment horizontal="center"/>
    </xf>
    <xf numFmtId="0" fontId="16" fillId="0" borderId="26" xfId="0" quotePrefix="1" applyFont="1" applyFill="1" applyBorder="1" applyAlignment="1">
      <alignment horizontal="left"/>
    </xf>
    <xf numFmtId="2" fontId="18" fillId="0" borderId="27" xfId="0" applyNumberFormat="1" applyFont="1" applyFill="1" applyBorder="1"/>
    <xf numFmtId="2" fontId="18" fillId="0" borderId="37" xfId="0" applyNumberFormat="1" applyFont="1" applyFill="1" applyBorder="1"/>
    <xf numFmtId="0" fontId="16" fillId="0" borderId="0" xfId="0" applyFont="1" applyFill="1"/>
    <xf numFmtId="0" fontId="16" fillId="0" borderId="27" xfId="0" applyFont="1" applyFill="1" applyBorder="1"/>
    <xf numFmtId="2" fontId="16" fillId="0" borderId="27" xfId="0" applyNumberFormat="1" applyFont="1" applyFill="1" applyBorder="1"/>
    <xf numFmtId="0" fontId="16" fillId="0" borderId="37" xfId="0" applyFont="1" applyFill="1" applyBorder="1"/>
    <xf numFmtId="2" fontId="16" fillId="0" borderId="37" xfId="0" applyNumberFormat="1" applyFont="1" applyFill="1" applyBorder="1"/>
    <xf numFmtId="0" fontId="16" fillId="0" borderId="27" xfId="0" quotePrefix="1" applyFont="1" applyFill="1" applyBorder="1" applyAlignment="1">
      <alignment horizontal="left"/>
    </xf>
    <xf numFmtId="0" fontId="16" fillId="0" borderId="27" xfId="0" applyFont="1" applyFill="1" applyBorder="1" applyAlignment="1">
      <alignment horizontal="left"/>
    </xf>
    <xf numFmtId="2" fontId="1" fillId="0" borderId="37" xfId="0" applyNumberFormat="1" applyFont="1" applyFill="1" applyBorder="1"/>
    <xf numFmtId="0" fontId="16" fillId="0" borderId="27" xfId="0" quotePrefix="1" applyFont="1" applyBorder="1" applyAlignment="1">
      <alignment horizontal="left"/>
    </xf>
    <xf numFmtId="0" fontId="16" fillId="0" borderId="27" xfId="0" applyFont="1" applyBorder="1" applyAlignment="1">
      <alignment horizontal="left"/>
    </xf>
    <xf numFmtId="2" fontId="16" fillId="0" borderId="27" xfId="0" applyNumberFormat="1" applyFont="1" applyBorder="1"/>
    <xf numFmtId="2" fontId="18" fillId="0" borderId="27" xfId="0" applyNumberFormat="1" applyFont="1" applyBorder="1"/>
    <xf numFmtId="2" fontId="1" fillId="0" borderId="37" xfId="0" applyNumberFormat="1" applyFont="1" applyBorder="1"/>
    <xf numFmtId="2" fontId="18" fillId="0" borderId="37" xfId="0" applyNumberFormat="1" applyFont="1" applyBorder="1"/>
    <xf numFmtId="0" fontId="16" fillId="0" borderId="27" xfId="0" applyFont="1" applyBorder="1" applyAlignment="1">
      <alignment horizontal="right"/>
    </xf>
    <xf numFmtId="2" fontId="5" fillId="0" borderId="27" xfId="0" applyNumberFormat="1" applyFont="1" applyBorder="1"/>
    <xf numFmtId="2" fontId="5" fillId="0" borderId="37" xfId="0" applyNumberFormat="1" applyFont="1" applyBorder="1"/>
    <xf numFmtId="0" fontId="18" fillId="0" borderId="27" xfId="0" applyNumberFormat="1" applyFont="1" applyBorder="1"/>
    <xf numFmtId="0" fontId="16" fillId="0" borderId="28" xfId="0" applyFont="1" applyBorder="1"/>
    <xf numFmtId="2" fontId="16" fillId="0" borderId="28" xfId="0" applyNumberFormat="1" applyFont="1" applyBorder="1"/>
    <xf numFmtId="0" fontId="16" fillId="0" borderId="38" xfId="0" applyFont="1" applyBorder="1"/>
    <xf numFmtId="0" fontId="10" fillId="0" borderId="0" xfId="0" applyFont="1" applyAlignment="1">
      <alignment horizontal="centerContinuous"/>
    </xf>
    <xf numFmtId="2" fontId="0" fillId="0" borderId="0" xfId="0" applyNumberFormat="1"/>
    <xf numFmtId="0" fontId="0" fillId="0" borderId="2" xfId="0" applyFont="1" applyBorder="1" applyAlignment="1">
      <alignment horizontal="center"/>
    </xf>
    <xf numFmtId="9" fontId="0" fillId="0" borderId="4" xfId="0" applyNumberFormat="1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2" xfId="0" applyFont="1" applyBorder="1"/>
    <xf numFmtId="0" fontId="0" fillId="0" borderId="30" xfId="0" applyBorder="1" applyAlignment="1">
      <alignment horizontal="centerContinuous"/>
    </xf>
    <xf numFmtId="0" fontId="0" fillId="0" borderId="4" xfId="0" quotePrefix="1" applyBorder="1" applyAlignment="1">
      <alignment horizontal="left"/>
    </xf>
    <xf numFmtId="0" fontId="0" fillId="0" borderId="0" xfId="0" quotePrefix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10" xfId="0" applyFont="1" applyBorder="1"/>
    <xf numFmtId="0" fontId="0" fillId="0" borderId="41" xfId="0" applyBorder="1"/>
    <xf numFmtId="0" fontId="0" fillId="0" borderId="42" xfId="0" applyBorder="1"/>
    <xf numFmtId="0" fontId="0" fillId="0" borderId="25" xfId="0" applyBorder="1"/>
    <xf numFmtId="0" fontId="1" fillId="0" borderId="0" xfId="0" applyFont="1"/>
    <xf numFmtId="6" fontId="1" fillId="0" borderId="0" xfId="0" applyNumberFormat="1" applyFont="1"/>
    <xf numFmtId="0" fontId="0" fillId="0" borderId="26" xfId="0" applyBorder="1"/>
    <xf numFmtId="0" fontId="0" fillId="0" borderId="43" xfId="0" applyBorder="1"/>
    <xf numFmtId="0" fontId="0" fillId="0" borderId="26" xfId="0" applyFont="1" applyBorder="1" applyAlignment="1">
      <alignment horizontal="centerContinuous"/>
    </xf>
    <xf numFmtId="0" fontId="0" fillId="0" borderId="43" xfId="0" applyFont="1" applyBorder="1"/>
    <xf numFmtId="0" fontId="0" fillId="0" borderId="27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9" fontId="0" fillId="0" borderId="0" xfId="0" applyNumberFormat="1" applyFont="1" applyBorder="1" applyAlignment="1">
      <alignment horizontal="centerContinuous"/>
    </xf>
    <xf numFmtId="0" fontId="0" fillId="0" borderId="35" xfId="0" applyBorder="1"/>
    <xf numFmtId="0" fontId="0" fillId="0" borderId="28" xfId="0" applyFont="1" applyBorder="1" applyAlignment="1">
      <alignment horizontal="centerContinuous"/>
    </xf>
    <xf numFmtId="0" fontId="0" fillId="0" borderId="35" xfId="0" applyFont="1" applyBorder="1"/>
    <xf numFmtId="0" fontId="0" fillId="0" borderId="0" xfId="0" applyFont="1" applyBorder="1"/>
    <xf numFmtId="0" fontId="0" fillId="0" borderId="27" xfId="0" applyFont="1" applyBorder="1"/>
    <xf numFmtId="2" fontId="0" fillId="0" borderId="27" xfId="0" applyNumberFormat="1" applyFont="1" applyBorder="1"/>
    <xf numFmtId="2" fontId="0" fillId="0" borderId="0" xfId="0" applyNumberFormat="1" applyFont="1" applyBorder="1"/>
    <xf numFmtId="0" fontId="0" fillId="0" borderId="0" xfId="0" applyFill="1" applyBorder="1"/>
    <xf numFmtId="0" fontId="0" fillId="0" borderId="28" xfId="0" applyFont="1" applyBorder="1"/>
    <xf numFmtId="0" fontId="14" fillId="0" borderId="26" xfId="0" applyFont="1" applyBorder="1" applyAlignment="1">
      <alignment horizontal="centerContinuous"/>
    </xf>
    <xf numFmtId="0" fontId="14" fillId="0" borderId="26" xfId="0" applyFont="1" applyBorder="1"/>
    <xf numFmtId="0" fontId="14" fillId="0" borderId="26" xfId="0" applyFont="1" applyBorder="1" applyAlignment="1">
      <alignment horizontal="center"/>
    </xf>
    <xf numFmtId="0" fontId="14" fillId="0" borderId="26" xfId="0" applyFont="1" applyBorder="1" applyAlignment="1"/>
    <xf numFmtId="0" fontId="14" fillId="0" borderId="27" xfId="0" applyFont="1" applyBorder="1" applyAlignment="1">
      <alignment horizontal="centerContinuous"/>
    </xf>
    <xf numFmtId="0" fontId="14" fillId="0" borderId="27" xfId="0" applyFont="1" applyBorder="1"/>
    <xf numFmtId="9" fontId="14" fillId="0" borderId="27" xfId="0" applyNumberFormat="1" applyFont="1" applyBorder="1" applyAlignment="1">
      <alignment horizontal="centerContinuous"/>
    </xf>
    <xf numFmtId="0" fontId="14" fillId="0" borderId="28" xfId="0" applyFont="1" applyBorder="1"/>
    <xf numFmtId="0" fontId="14" fillId="0" borderId="28" xfId="0" applyFont="1" applyBorder="1" applyAlignment="1">
      <alignment horizontal="centerContinuous"/>
    </xf>
    <xf numFmtId="0" fontId="14" fillId="0" borderId="28" xfId="0" applyFont="1" applyBorder="1" applyAlignment="1"/>
    <xf numFmtId="2" fontId="2" fillId="0" borderId="27" xfId="0" applyNumberFormat="1" applyFont="1" applyBorder="1" applyAlignment="1">
      <alignment horizontal="center"/>
    </xf>
    <xf numFmtId="2" fontId="2" fillId="0" borderId="27" xfId="0" applyNumberFormat="1" applyFont="1" applyBorder="1"/>
    <xf numFmtId="2" fontId="14" fillId="0" borderId="27" xfId="0" applyNumberFormat="1" applyFont="1" applyBorder="1" applyAlignment="1">
      <alignment horizontal="center"/>
    </xf>
    <xf numFmtId="0" fontId="14" fillId="0" borderId="27" xfId="0" quotePrefix="1" applyFont="1" applyBorder="1" applyAlignment="1">
      <alignment horizontal="centerContinuous"/>
    </xf>
    <xf numFmtId="0" fontId="14" fillId="0" borderId="0" xfId="0" quotePrefix="1" applyFont="1" applyAlignment="1">
      <alignment horizontal="left"/>
    </xf>
    <xf numFmtId="0" fontId="10" fillId="0" borderId="36" xfId="0" applyFont="1" applyBorder="1" applyAlignment="1">
      <alignment horizontal="center"/>
    </xf>
    <xf numFmtId="0" fontId="0" fillId="0" borderId="36" xfId="0" applyBorder="1" applyAlignment="1">
      <alignment horizontal="centerContinuous"/>
    </xf>
    <xf numFmtId="0" fontId="14" fillId="0" borderId="27" xfId="0" applyFont="1" applyBorder="1" applyAlignment="1">
      <alignment horizontal="left"/>
    </xf>
    <xf numFmtId="0" fontId="10" fillId="0" borderId="37" xfId="0" applyFont="1" applyBorder="1" applyAlignment="1">
      <alignment horizontal="center"/>
    </xf>
    <xf numFmtId="0" fontId="0" fillId="0" borderId="37" xfId="0" applyBorder="1" applyAlignment="1">
      <alignment horizontal="centerContinuous"/>
    </xf>
    <xf numFmtId="9" fontId="0" fillId="0" borderId="37" xfId="0" applyNumberForma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0" fillId="0" borderId="38" xfId="0" applyBorder="1"/>
    <xf numFmtId="2" fontId="10" fillId="0" borderId="27" xfId="0" applyNumberFormat="1" applyFont="1" applyBorder="1" applyAlignment="1">
      <alignment horizontal="center"/>
    </xf>
    <xf numFmtId="0" fontId="14" fillId="0" borderId="27" xfId="0" quotePrefix="1" applyFon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10" fillId="0" borderId="28" xfId="0" applyNumberFormat="1" applyFont="1" applyBorder="1" applyAlignment="1">
      <alignment horizontal="center"/>
    </xf>
    <xf numFmtId="0" fontId="2" fillId="0" borderId="0" xfId="0" quotePrefix="1" applyFont="1" applyAlignment="1">
      <alignment horizontal="centerContinuous"/>
    </xf>
    <xf numFmtId="0" fontId="14" fillId="0" borderId="0" xfId="0" applyFont="1" applyAlignment="1"/>
    <xf numFmtId="0" fontId="10" fillId="0" borderId="0" xfId="0" applyFont="1" applyAlignment="1"/>
    <xf numFmtId="0" fontId="14" fillId="0" borderId="0" xfId="0" quotePrefix="1" applyFont="1" applyAlignment="1">
      <alignment horizontal="centerContinuous"/>
    </xf>
    <xf numFmtId="0" fontId="19" fillId="0" borderId="35" xfId="0" applyFont="1" applyBorder="1"/>
    <xf numFmtId="0" fontId="19" fillId="0" borderId="0" xfId="0" applyFont="1" applyBorder="1"/>
    <xf numFmtId="0" fontId="19" fillId="0" borderId="0" xfId="0" applyFont="1"/>
    <xf numFmtId="0" fontId="19" fillId="0" borderId="26" xfId="0" applyFont="1" applyBorder="1" applyAlignment="1">
      <alignment horizontal="center"/>
    </xf>
    <xf numFmtId="0" fontId="19" fillId="0" borderId="26" xfId="0" applyFont="1" applyBorder="1"/>
    <xf numFmtId="0" fontId="19" fillId="0" borderId="27" xfId="0" applyFont="1" applyBorder="1" applyAlignment="1">
      <alignment horizontal="center"/>
    </xf>
    <xf numFmtId="0" fontId="19" fillId="0" borderId="27" xfId="0" applyFont="1" applyBorder="1"/>
    <xf numFmtId="0" fontId="19" fillId="0" borderId="46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27" xfId="0" quotePrefix="1" applyFont="1" applyBorder="1" applyAlignment="1">
      <alignment horizontal="center"/>
    </xf>
    <xf numFmtId="0" fontId="19" fillId="0" borderId="28" xfId="0" applyFont="1" applyBorder="1"/>
    <xf numFmtId="0" fontId="19" fillId="0" borderId="38" xfId="0" applyFont="1" applyBorder="1" applyAlignment="1">
      <alignment horizontal="center"/>
    </xf>
    <xf numFmtId="0" fontId="19" fillId="0" borderId="27" xfId="0" applyFont="1" applyFill="1" applyBorder="1"/>
    <xf numFmtId="0" fontId="19" fillId="0" borderId="27" xfId="0" applyFont="1" applyFill="1" applyBorder="1" applyAlignment="1">
      <alignment horizontal="center"/>
    </xf>
    <xf numFmtId="0" fontId="19" fillId="0" borderId="0" xfId="0" applyFont="1" applyFill="1"/>
    <xf numFmtId="0" fontId="14" fillId="0" borderId="0" xfId="0" applyFont="1" applyFill="1"/>
    <xf numFmtId="0" fontId="19" fillId="0" borderId="27" xfId="0" quotePrefix="1" applyFont="1" applyFill="1" applyBorder="1" applyAlignment="1">
      <alignment horizontal="left"/>
    </xf>
    <xf numFmtId="2" fontId="20" fillId="0" borderId="27" xfId="0" applyNumberFormat="1" applyFont="1" applyFill="1" applyBorder="1"/>
    <xf numFmtId="2" fontId="19" fillId="0" borderId="27" xfId="0" applyNumberFormat="1" applyFont="1" applyFill="1" applyBorder="1"/>
    <xf numFmtId="165" fontId="21" fillId="0" borderId="27" xfId="0" applyNumberFormat="1" applyFont="1" applyFill="1" applyBorder="1"/>
    <xf numFmtId="0" fontId="19" fillId="0" borderId="27" xfId="0" quotePrefix="1" applyFont="1" applyBorder="1" applyAlignment="1">
      <alignment horizontal="left"/>
    </xf>
    <xf numFmtId="2" fontId="21" fillId="0" borderId="27" xfId="0" applyNumberFormat="1" applyFont="1" applyBorder="1"/>
    <xf numFmtId="0" fontId="19" fillId="0" borderId="27" xfId="0" applyFont="1" applyBorder="1" applyAlignment="1">
      <alignment horizontal="left"/>
    </xf>
    <xf numFmtId="2" fontId="19" fillId="0" borderId="27" xfId="0" applyNumberFormat="1" applyFont="1" applyBorder="1"/>
    <xf numFmtId="2" fontId="19" fillId="0" borderId="28" xfId="0" applyNumberFormat="1" applyFont="1" applyBorder="1"/>
    <xf numFmtId="9" fontId="0" fillId="0" borderId="28" xfId="0" applyNumberFormat="1" applyFont="1" applyBorder="1"/>
    <xf numFmtId="0" fontId="0" fillId="0" borderId="27" xfId="0" quotePrefix="1" applyBorder="1" applyAlignment="1">
      <alignment horizontal="centerContinuous"/>
    </xf>
    <xf numFmtId="0" fontId="22" fillId="0" borderId="27" xfId="0" applyFont="1" applyBorder="1"/>
    <xf numFmtId="0" fontId="22" fillId="0" borderId="27" xfId="0" applyFont="1" applyBorder="1" applyAlignment="1">
      <alignment horizontal="centerContinuous"/>
    </xf>
    <xf numFmtId="0" fontId="0" fillId="0" borderId="27" xfId="0" applyFill="1" applyBorder="1" applyAlignment="1">
      <alignment horizontal="centerContinuous"/>
    </xf>
    <xf numFmtId="2" fontId="0" fillId="0" borderId="27" xfId="0" applyNumberFormat="1" applyFont="1" applyFill="1" applyBorder="1"/>
    <xf numFmtId="0" fontId="0" fillId="0" borderId="28" xfId="0" applyBorder="1" applyAlignment="1">
      <alignment horizontal="centerContinuous"/>
    </xf>
    <xf numFmtId="2" fontId="0" fillId="0" borderId="28" xfId="0" applyNumberFormat="1" applyFont="1" applyBorder="1"/>
    <xf numFmtId="2" fontId="0" fillId="0" borderId="0" xfId="0" quotePrefix="1" applyNumberFormat="1" applyAlignment="1">
      <alignment horizontal="left"/>
    </xf>
    <xf numFmtId="16" fontId="0" fillId="0" borderId="0" xfId="0" applyNumberFormat="1" applyAlignment="1">
      <alignment horizontal="left"/>
    </xf>
    <xf numFmtId="0" fontId="0" fillId="0" borderId="47" xfId="0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13" xfId="0" applyFon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5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16" xfId="0" applyBorder="1"/>
    <xf numFmtId="0" fontId="0" fillId="0" borderId="34" xfId="0" applyBorder="1"/>
    <xf numFmtId="0" fontId="8" fillId="0" borderId="0" xfId="0" applyFont="1" applyAlignment="1">
      <alignment horizontal="centerContinuous"/>
    </xf>
    <xf numFmtId="0" fontId="3" fillId="0" borderId="0" xfId="0" applyFont="1"/>
    <xf numFmtId="0" fontId="0" fillId="0" borderId="9" xfId="0" applyBorder="1"/>
    <xf numFmtId="2" fontId="1" fillId="0" borderId="0" xfId="0" applyNumberFormat="1" applyFont="1" applyBorder="1" applyAlignment="1">
      <alignment horizontal="centerContinuous"/>
    </xf>
    <xf numFmtId="0" fontId="0" fillId="0" borderId="4" xfId="0" quotePrefix="1" applyBorder="1" applyAlignment="1">
      <alignment horizontal="center"/>
    </xf>
    <xf numFmtId="0" fontId="0" fillId="0" borderId="41" xfId="0" applyBorder="1" applyAlignment="1">
      <alignment horizontal="centerContinuous"/>
    </xf>
    <xf numFmtId="0" fontId="0" fillId="0" borderId="41" xfId="0" applyBorder="1" applyAlignment="1">
      <alignment horizontal="center"/>
    </xf>
    <xf numFmtId="0" fontId="2" fillId="0" borderId="26" xfId="0" applyFont="1" applyBorder="1" applyAlignment="1"/>
    <xf numFmtId="0" fontId="2" fillId="0" borderId="26" xfId="0" applyFont="1" applyBorder="1" applyAlignment="1">
      <alignment horizontal="centerContinuous"/>
    </xf>
    <xf numFmtId="0" fontId="2" fillId="0" borderId="27" xfId="0" applyFont="1" applyBorder="1" applyAlignment="1">
      <alignment horizontal="centerContinuous"/>
    </xf>
    <xf numFmtId="0" fontId="2" fillId="0" borderId="28" xfId="0" applyFont="1" applyBorder="1" applyAlignment="1">
      <alignment horizontal="centerContinuous"/>
    </xf>
    <xf numFmtId="0" fontId="14" fillId="0" borderId="26" xfId="0" applyFont="1" applyBorder="1" applyAlignment="1">
      <alignment horizontal="left"/>
    </xf>
    <xf numFmtId="0" fontId="2" fillId="0" borderId="26" xfId="0" applyFont="1" applyBorder="1"/>
    <xf numFmtId="0" fontId="2" fillId="0" borderId="36" xfId="0" applyFont="1" applyBorder="1"/>
    <xf numFmtId="2" fontId="14" fillId="0" borderId="27" xfId="0" applyNumberFormat="1" applyFont="1" applyBorder="1"/>
    <xf numFmtId="0" fontId="23" fillId="0" borderId="27" xfId="0" applyFont="1" applyBorder="1"/>
    <xf numFmtId="0" fontId="10" fillId="0" borderId="27" xfId="0" applyFont="1" applyBorder="1" applyAlignment="1">
      <alignment horizontal="left"/>
    </xf>
    <xf numFmtId="0" fontId="10" fillId="0" borderId="28" xfId="0" applyFont="1" applyBorder="1"/>
    <xf numFmtId="2" fontId="2" fillId="0" borderId="28" xfId="0" applyNumberFormat="1" applyFont="1" applyBorder="1"/>
    <xf numFmtId="0" fontId="0" fillId="0" borderId="4" xfId="0" applyFill="1" applyBorder="1" applyAlignment="1">
      <alignment horizontal="center"/>
    </xf>
    <xf numFmtId="0" fontId="0" fillId="0" borderId="51" xfId="0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Continuous"/>
    </xf>
    <xf numFmtId="0" fontId="24" fillId="0" borderId="0" xfId="0" applyFont="1" applyBorder="1"/>
    <xf numFmtId="0" fontId="24" fillId="0" borderId="0" xfId="0" applyFont="1" applyBorder="1" applyAlignment="1">
      <alignment horizontal="left"/>
    </xf>
    <xf numFmtId="0" fontId="0" fillId="0" borderId="34" xfId="0" applyBorder="1" applyAlignment="1">
      <alignment horizontal="left"/>
    </xf>
    <xf numFmtId="2" fontId="1" fillId="0" borderId="34" xfId="0" applyNumberFormat="1" applyFont="1" applyBorder="1" applyAlignment="1">
      <alignment horizontal="centerContinuous"/>
    </xf>
    <xf numFmtId="2" fontId="1" fillId="0" borderId="4" xfId="0" applyNumberFormat="1" applyFont="1" applyBorder="1" applyAlignment="1">
      <alignment horizontal="centerContinuous"/>
    </xf>
    <xf numFmtId="0" fontId="0" fillId="0" borderId="35" xfId="0" applyBorder="1" applyAlignment="1">
      <alignment horizontal="center"/>
    </xf>
    <xf numFmtId="0" fontId="25" fillId="0" borderId="52" xfId="0" applyFont="1" applyBorder="1"/>
    <xf numFmtId="0" fontId="0" fillId="0" borderId="52" xfId="0" applyBorder="1" applyAlignment="1">
      <alignment horizontal="center"/>
    </xf>
    <xf numFmtId="0" fontId="0" fillId="0" borderId="27" xfId="0" applyBorder="1" applyAlignment="1">
      <alignment horizontal="center" vertical="justify"/>
    </xf>
    <xf numFmtId="0" fontId="0" fillId="0" borderId="52" xfId="0" applyBorder="1" applyAlignment="1">
      <alignment horizontal="left" vertical="center" wrapText="1"/>
    </xf>
    <xf numFmtId="165" fontId="0" fillId="0" borderId="52" xfId="0" applyNumberFormat="1" applyBorder="1"/>
    <xf numFmtId="0" fontId="0" fillId="0" borderId="52" xfId="0" applyBorder="1"/>
    <xf numFmtId="2" fontId="0" fillId="0" borderId="52" xfId="0" applyNumberFormat="1" applyBorder="1"/>
    <xf numFmtId="2" fontId="1" fillId="0" borderId="52" xfId="0" applyNumberFormat="1" applyFont="1" applyBorder="1"/>
    <xf numFmtId="0" fontId="0" fillId="0" borderId="0" xfId="0" applyBorder="1" applyAlignment="1">
      <alignment horizontal="left" vertical="center" wrapText="1"/>
    </xf>
    <xf numFmtId="0" fontId="0" fillId="0" borderId="28" xfId="0" applyBorder="1" applyAlignment="1">
      <alignment horizontal="center" vertical="justify"/>
    </xf>
    <xf numFmtId="0" fontId="0" fillId="0" borderId="53" xfId="0" applyBorder="1" applyAlignment="1">
      <alignment horizontal="left" vertical="center" wrapText="1"/>
    </xf>
    <xf numFmtId="165" fontId="0" fillId="0" borderId="53" xfId="0" applyNumberFormat="1" applyBorder="1"/>
    <xf numFmtId="0" fontId="0" fillId="0" borderId="53" xfId="0" applyBorder="1"/>
    <xf numFmtId="2" fontId="0" fillId="0" borderId="53" xfId="0" applyNumberFormat="1" applyBorder="1"/>
    <xf numFmtId="2" fontId="1" fillId="0" borderId="53" xfId="0" applyNumberFormat="1" applyFont="1" applyBorder="1"/>
    <xf numFmtId="0" fontId="8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1" fillId="0" borderId="0" xfId="0" applyFont="1" applyAlignment="1">
      <alignment horizontal="centerContinuous" wrapText="1"/>
    </xf>
    <xf numFmtId="0" fontId="1" fillId="0" borderId="0" xfId="0" applyFont="1" applyBorder="1" applyAlignment="1">
      <alignment horizontal="left"/>
    </xf>
    <xf numFmtId="0" fontId="0" fillId="0" borderId="21" xfId="0" applyBorder="1" applyAlignment="1">
      <alignment horizontal="center"/>
    </xf>
    <xf numFmtId="9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9" xfId="0" applyBorder="1" applyAlignment="1">
      <alignment horizontal="left"/>
    </xf>
    <xf numFmtId="2" fontId="1" fillId="0" borderId="12" xfId="0" applyNumberFormat="1" applyFont="1" applyBorder="1" applyAlignment="1">
      <alignment horizontal="centerContinuous"/>
    </xf>
    <xf numFmtId="0" fontId="0" fillId="0" borderId="10" xfId="0" applyBorder="1" applyAlignment="1">
      <alignment horizontal="right"/>
    </xf>
    <xf numFmtId="0" fontId="26" fillId="0" borderId="0" xfId="0" applyFont="1" applyBorder="1"/>
    <xf numFmtId="2" fontId="1" fillId="0" borderId="10" xfId="0" applyNumberFormat="1" applyFont="1" applyBorder="1" applyAlignment="1">
      <alignment horizontal="centerContinuous"/>
    </xf>
    <xf numFmtId="49" fontId="0" fillId="0" borderId="10" xfId="0" applyNumberFormat="1" applyBorder="1" applyAlignment="1">
      <alignment horizontal="center"/>
    </xf>
    <xf numFmtId="2" fontId="0" fillId="0" borderId="10" xfId="0" applyNumberFormat="1" applyBorder="1"/>
    <xf numFmtId="0" fontId="26" fillId="0" borderId="0" xfId="0" applyFont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0" fontId="26" fillId="0" borderId="10" xfId="0" applyFont="1" applyBorder="1"/>
    <xf numFmtId="0" fontId="26" fillId="0" borderId="16" xfId="0" applyFont="1" applyBorder="1"/>
    <xf numFmtId="0" fontId="26" fillId="0" borderId="34" xfId="0" applyFont="1" applyBorder="1" applyAlignment="1">
      <alignment horizontal="left"/>
    </xf>
    <xf numFmtId="49" fontId="0" fillId="0" borderId="16" xfId="0" applyNumberFormat="1" applyBorder="1" applyAlignment="1">
      <alignment horizontal="center"/>
    </xf>
    <xf numFmtId="2" fontId="0" fillId="0" borderId="16" xfId="0" applyNumberFormat="1" applyFon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6" xfId="0" applyNumberFormat="1" applyBorder="1"/>
    <xf numFmtId="2" fontId="1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27" fillId="0" borderId="0" xfId="0" applyFont="1"/>
    <xf numFmtId="0" fontId="0" fillId="0" borderId="14" xfId="0" quotePrefix="1" applyBorder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4" fillId="0" borderId="34" xfId="0" applyFont="1" applyBorder="1"/>
    <xf numFmtId="0" fontId="1" fillId="0" borderId="57" xfId="0" applyFont="1" applyBorder="1" applyAlignment="1">
      <alignment horizontal="center"/>
    </xf>
    <xf numFmtId="0" fontId="0" fillId="0" borderId="25" xfId="0" quotePrefix="1" applyBorder="1" applyAlignment="1">
      <alignment horizontal="center"/>
    </xf>
    <xf numFmtId="0" fontId="0" fillId="0" borderId="57" xfId="0" applyBorder="1" applyAlignment="1">
      <alignment horizontal="center"/>
    </xf>
    <xf numFmtId="0" fontId="19" fillId="0" borderId="35" xfId="0" applyFont="1" applyBorder="1" applyAlignment="1">
      <alignment horizontal="right"/>
    </xf>
    <xf numFmtId="6" fontId="0" fillId="0" borderId="0" xfId="0" applyNumberFormat="1" applyAlignment="1">
      <alignment horizontal="center"/>
    </xf>
    <xf numFmtId="0" fontId="19" fillId="0" borderId="26" xfId="0" applyFont="1" applyFill="1" applyBorder="1" applyAlignment="1">
      <alignment horizontal="center"/>
    </xf>
    <xf numFmtId="0" fontId="19" fillId="0" borderId="27" xfId="0" quotePrefix="1" applyFont="1" applyFill="1" applyBorder="1" applyAlignment="1">
      <alignment horizontal="center"/>
    </xf>
    <xf numFmtId="0" fontId="19" fillId="0" borderId="28" xfId="0" applyFont="1" applyFill="1" applyBorder="1"/>
    <xf numFmtId="0" fontId="19" fillId="0" borderId="28" xfId="0" applyFont="1" applyFill="1" applyBorder="1" applyAlignment="1">
      <alignment horizontal="center"/>
    </xf>
    <xf numFmtId="2" fontId="20" fillId="0" borderId="27" xfId="0" applyNumberFormat="1" applyFont="1" applyFill="1" applyBorder="1" applyAlignment="1">
      <alignment horizontal="center"/>
    </xf>
    <xf numFmtId="2" fontId="19" fillId="0" borderId="27" xfId="0" applyNumberFormat="1" applyFont="1" applyFill="1" applyBorder="1" applyAlignment="1">
      <alignment horizontal="center"/>
    </xf>
    <xf numFmtId="2" fontId="21" fillId="0" borderId="27" xfId="0" applyNumberFormat="1" applyFont="1" applyBorder="1" applyAlignment="1">
      <alignment horizontal="center"/>
    </xf>
    <xf numFmtId="2" fontId="19" fillId="0" borderId="27" xfId="0" applyNumberFormat="1" applyFont="1" applyBorder="1" applyAlignment="1">
      <alignment horizontal="center"/>
    </xf>
    <xf numFmtId="2" fontId="19" fillId="0" borderId="28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6" fillId="0" borderId="0" xfId="0" applyFont="1" applyFill="1"/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34" xfId="0" applyFill="1" applyBorder="1" applyAlignment="1"/>
    <xf numFmtId="0" fontId="0" fillId="0" borderId="34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2" fontId="0" fillId="0" borderId="10" xfId="0" applyNumberFormat="1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9" xfId="0" applyFill="1" applyBorder="1" applyAlignment="1">
      <alignment horizontal="left"/>
    </xf>
    <xf numFmtId="0" fontId="0" fillId="0" borderId="19" xfId="0" applyFill="1" applyBorder="1" applyAlignment="1">
      <alignment horizontal="centerContinuous"/>
    </xf>
    <xf numFmtId="2" fontId="0" fillId="0" borderId="14" xfId="0" applyNumberFormat="1" applyFont="1" applyFill="1" applyBorder="1" applyAlignment="1">
      <alignment horizontal="center"/>
    </xf>
    <xf numFmtId="2" fontId="0" fillId="0" borderId="0" xfId="0" applyNumberFormat="1" applyFill="1"/>
    <xf numFmtId="0" fontId="0" fillId="0" borderId="19" xfId="0" quotePrefix="1" applyFill="1" applyBorder="1" applyAlignment="1">
      <alignment horizontal="left"/>
    </xf>
    <xf numFmtId="2" fontId="0" fillId="0" borderId="14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Continuous"/>
    </xf>
    <xf numFmtId="0" fontId="0" fillId="0" borderId="10" xfId="0" quotePrefix="1" applyFill="1" applyBorder="1" applyAlignment="1">
      <alignment horizontal="left"/>
    </xf>
    <xf numFmtId="0" fontId="0" fillId="0" borderId="19" xfId="0" applyFill="1" applyBorder="1"/>
    <xf numFmtId="0" fontId="0" fillId="0" borderId="52" xfId="0" applyFill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14" xfId="0" applyFill="1" applyBorder="1"/>
    <xf numFmtId="0" fontId="0" fillId="0" borderId="16" xfId="0" applyFill="1" applyBorder="1" applyAlignment="1">
      <alignment horizontal="center"/>
    </xf>
    <xf numFmtId="0" fontId="0" fillId="0" borderId="16" xfId="0" applyFill="1" applyBorder="1" applyAlignment="1">
      <alignment horizontal="centerContinuous"/>
    </xf>
    <xf numFmtId="2" fontId="0" fillId="0" borderId="16" xfId="0" applyNumberFormat="1" applyFont="1" applyFill="1" applyBorder="1" applyAlignment="1">
      <alignment horizontal="center"/>
    </xf>
    <xf numFmtId="2" fontId="0" fillId="0" borderId="25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Continuous"/>
    </xf>
    <xf numFmtId="0" fontId="0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16" fillId="0" borderId="37" xfId="0" applyFont="1" applyBorder="1" applyAlignment="1">
      <alignment horizontal="centerContinuous"/>
    </xf>
    <xf numFmtId="0" fontId="0" fillId="0" borderId="10" xfId="0" quotePrefix="1" applyBorder="1" applyAlignment="1">
      <alignment horizontal="center"/>
    </xf>
    <xf numFmtId="0" fontId="0" fillId="0" borderId="58" xfId="0" applyBorder="1" applyAlignment="1">
      <alignment horizontal="center"/>
    </xf>
    <xf numFmtId="0" fontId="24" fillId="0" borderId="10" xfId="0" applyFont="1" applyBorder="1"/>
    <xf numFmtId="49" fontId="0" fillId="0" borderId="0" xfId="0" applyNumberFormat="1" applyBorder="1" applyAlignment="1">
      <alignment horizontal="centerContinuous"/>
    </xf>
    <xf numFmtId="0" fontId="5" fillId="0" borderId="14" xfId="0" applyFont="1" applyBorder="1" applyAlignment="1">
      <alignment horizontal="center"/>
    </xf>
    <xf numFmtId="0" fontId="5" fillId="0" borderId="0" xfId="0" applyFont="1"/>
    <xf numFmtId="165" fontId="0" fillId="0" borderId="13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Continuous"/>
    </xf>
    <xf numFmtId="2" fontId="1" fillId="0" borderId="0" xfId="0" applyNumberFormat="1" applyFont="1" applyAlignment="1">
      <alignment horizontal="centerContinuous"/>
    </xf>
    <xf numFmtId="9" fontId="0" fillId="0" borderId="0" xfId="0" applyNumberFormat="1" applyFont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Font="1" applyBorder="1" applyAlignment="1">
      <alignment horizontal="center"/>
    </xf>
    <xf numFmtId="0" fontId="0" fillId="0" borderId="62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2" fontId="0" fillId="0" borderId="9" xfId="0" applyNumberFormat="1" applyFont="1" applyBorder="1" applyAlignment="1">
      <alignment horizontal="centerContinuous"/>
    </xf>
    <xf numFmtId="2" fontId="0" fillId="0" borderId="13" xfId="0" applyNumberFormat="1" applyFont="1" applyBorder="1" applyAlignment="1">
      <alignment horizontal="centerContinuous"/>
    </xf>
    <xf numFmtId="0" fontId="0" fillId="0" borderId="10" xfId="0" applyFont="1" applyBorder="1" applyAlignment="1">
      <alignment horizontal="centerContinuous"/>
    </xf>
    <xf numFmtId="0" fontId="0" fillId="0" borderId="10" xfId="0" applyFont="1" applyBorder="1" applyAlignment="1">
      <alignment horizontal="left"/>
    </xf>
    <xf numFmtId="0" fontId="0" fillId="0" borderId="13" xfId="0" applyFont="1" applyBorder="1"/>
    <xf numFmtId="49" fontId="0" fillId="0" borderId="10" xfId="0" applyNumberFormat="1" applyBorder="1"/>
    <xf numFmtId="2" fontId="0" fillId="0" borderId="13" xfId="0" applyNumberFormat="1" applyFont="1" applyBorder="1" applyAlignment="1">
      <alignment horizontal="center"/>
    </xf>
    <xf numFmtId="0" fontId="0" fillId="0" borderId="10" xfId="0" applyBorder="1" applyAlignment="1">
      <alignment vertical="top"/>
    </xf>
    <xf numFmtId="0" fontId="0" fillId="0" borderId="10" xfId="0" applyFill="1" applyBorder="1" applyAlignment="1">
      <alignment horizontal="left" wrapText="1"/>
    </xf>
    <xf numFmtId="2" fontId="0" fillId="0" borderId="16" xfId="0" applyNumberFormat="1" applyFont="1" applyBorder="1" applyAlignment="1">
      <alignment horizontal="centerContinuous"/>
    </xf>
    <xf numFmtId="0" fontId="5" fillId="0" borderId="0" xfId="0" applyFont="1" applyFill="1" applyAlignment="1"/>
    <xf numFmtId="0" fontId="0" fillId="0" borderId="0" xfId="0" applyAlignment="1"/>
    <xf numFmtId="0" fontId="0" fillId="0" borderId="0" xfId="0" applyFont="1" applyAlignment="1"/>
    <xf numFmtId="0" fontId="14" fillId="0" borderId="0" xfId="0" applyFont="1" applyAlignment="1">
      <alignment horizontal="center"/>
    </xf>
    <xf numFmtId="0" fontId="16" fillId="0" borderId="35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9" fillId="0" borderId="44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0" borderId="45" xfId="0" quotePrefix="1" applyFont="1" applyBorder="1" applyAlignment="1">
      <alignment horizontal="center"/>
    </xf>
    <xf numFmtId="0" fontId="19" fillId="0" borderId="26" xfId="0" quotePrefix="1" applyFont="1" applyBorder="1" applyAlignment="1">
      <alignment horizontal="center" vertical="center" wrapText="1"/>
    </xf>
    <xf numFmtId="0" fontId="19" fillId="0" borderId="28" xfId="0" quotePrefix="1" applyFont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35" xfId="0" applyBorder="1" applyAlignment="1">
      <alignment horizontal="right"/>
    </xf>
    <xf numFmtId="0" fontId="0" fillId="0" borderId="35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2" fontId="0" fillId="0" borderId="34" xfId="0" quotePrefix="1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9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0.xml"/><Relationship Id="rId42" Type="http://schemas.openxmlformats.org/officeDocument/2006/relationships/externalLink" Target="externalLinks/externalLink1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externalLink" Target="externalLinks/externalLink14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41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16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Relationship Id="rId4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ceni/01%202016%20(&#1059;&#1089;&#1090;&#1072;&#1085;&#1086;&#1074;&#1082;&#1072;%20%20&#1075;&#1072;&#1079;&#1086;&#1074;&#1086;&#1075;&#1086;%20&#1086;&#1073;&#1086;&#1088;&#1091;&#1076;&#1086;&#1074;&#1072;&#1085;&#1080;&#1103;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017ceni/11%202016(&#1055;&#1086;&#1074;&#1077;&#1088;&#1082;&#1072;%20&#1041;&#1057;&#1043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ceni/14%20%202016(&#1058;&#1054;%20&#1050;&#1041;&#1054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017ceni/16%202016(&#1059;&#1089;&#1090;&#1072;&#1085;&#1086;&#1074;&#1082;&#1072;%20&#1086;&#1087;&#1086;&#1088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017ceni/18%20%202016(%20&#1057;&#1085;&#1103;&#1090;&#1080;&#1077;%20&#1080;%20&#1091;&#1089;&#1090;&#1072;&#1085;&#1086;&#1074;&#1082;&#1072;%20&#1087;&#1086;&#1074;&#1077;&#1088;&#1086;&#1095;&#1085;&#1099;&#1093;%20&#1041;&#1057;&#1043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2017ceni/19%202016%20(&#1047;&#1077;&#1084;&#1083;&#1103;&#1085;.&#1088;&#1072;&#1073;&#1086;&#1090;&#1099;%20&#1087;&#1088;&#1080;%20&#1086;&#1090;&#1082;&#1083;&#1102;&#1095;&#1077;&#1085;&#1080;&#1080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017ceni/20%202016(&#1042;&#1099;&#1076;&#1072;&#1095;&#1072;%20&#1058;&#1059;%20&#1080;%20&#1089;&#1086;&#1075;&#1083;&#1072;&#1089;&#1086;&#1074;&#1072;&#1085;&#1080;&#1077;%20&#1087;&#1088;&#1086;&#1077;&#1082;&#1090;&#1086;&#1074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017ceni/21%202016(&#1087;&#1088;&#1086;&#1074;&#1077;&#1088;&#1082;&#1072;%20&#1079;&#1072;&#1097;&#1080;&#1090;&#1085;&#1086;&#1075;&#1086;%20&#1087;&#1086;&#1082;&#1088;&#1099;&#1090;&#1080;&#1103;%20&#1087;&#1088;&#1080;%20%20&#1085;&#1086;&#1074;&#1086;&#1084;%20&#1089;&#1090;&#1088;&#1086;&#1080;&#1090;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2017ceni/22%202016%20(&#1069;&#1082;&#1089;&#1087;&#1077;&#1088;&#1090;&#1080;&#1079;&#1072;%20&#1041;&#1057;&#1043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2017ceni/25%202016(&#1084;&#1086;&#1085;&#1090;&#1072;&#1078;&#1085;&#1099;&#1077;%20&#1088;&#1072;&#1073;&#1086;&#1090;&#1099;%20&#1085;&#1072;%20&#1074;&#1085;&#1091;&#1090;&#1088;.&#1087;%20&#1087;&#1088;&#1080;%20&#1085;&#1086;&#1074;&#1086;&#1084;%20&#1089;&#1090;&#1088;&#1086;&#1080;&#1090;.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7ceni/02%202016(&#1056;&#1077;&#1084;&#1086;&#1085;&#1090;&#1085;&#1086;-&#1089;&#1090;&#1088;&#1086;&#1080;&#1090;.&#1088;&#1072;&#1073;&#1086;&#1090;&#1099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7ceni/3,13%202016(&#1056;&#1077;&#1084;&#1086;&#1085;&#1090;%20&#1075;&#1072;&#1079;.&#1086;&#1073;&#1086;&#1088;.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7ceni/04%202016(&#1055;&#1054;%20%20&#1075;&#1072;&#1079;&#1086;&#1087;&#1088;&#1086;&#1074;.&#1069;&#1061;&#1047;.&#1073;&#1091;&#1088;&#1077;&#1085;&#1080;&#1077;)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17ceni/05%202016(&#1055;&#1091;&#1089;&#1082;&#1086;-&#1085;&#1072;&#1083;&#1072;&#1076;&#1086;&#1095;.&#1087;&#1088;&#1080;%20&#1087;&#1091;&#1089;&#1082;&#1072;&#1093;%20&#1075;&#1072;&#1079;&#1072;%20&#1074;%20&#1082;&#1074;&#1072;&#1088;&#1090;&#1080;&#1088;&#1091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17ceni/06%202016(&#1055;&#1086;&#1074;&#1077;&#1088;&#1082;&#1072;%20&#1087;&#1088;&#1086;&#1084;.&#1057;&#1043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17ceni/07%202016(&#1058;&#1054;%20&#1043;&#1056;&#1055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017ceni/08%202016(&#1054;&#1073;&#1089;&#1083;&#1077;&#1076;&#1086;&#1074;&#1072;&#1085;&#1080;&#1077;%20&#1087;&#1083;&#1086;&#1097;&#1072;&#1076;&#1080;%20&#1080;%20&#1086;&#1073;&#1086;&#1088;&#1091;&#1076;&#1086;&#1074;&#1072;&#1085;&#1080;&#1103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017ceni/09%202016(&#1086;&#1090;&#1082;&#1083;&#1102;&#1095;&#1077;&#1085;&#1080;&#1077;%20&#1050;&#1041;&#1054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т"/>
      <sheetName val="кальк"/>
      <sheetName val="Ч.т.с."/>
    </sheetNames>
    <sheetDataSet>
      <sheetData sheetId="0"/>
      <sheetData sheetId="1">
        <row r="16">
          <cell r="O16">
            <v>781.82999999999993</v>
          </cell>
        </row>
        <row r="19">
          <cell r="O19">
            <v>1214.72</v>
          </cell>
        </row>
        <row r="21">
          <cell r="O21">
            <v>516.94000000000005</v>
          </cell>
        </row>
        <row r="24">
          <cell r="O24">
            <v>1792.0300000000002</v>
          </cell>
        </row>
        <row r="25">
          <cell r="O25">
            <v>2749.9</v>
          </cell>
        </row>
        <row r="26">
          <cell r="O26">
            <v>3756.7900000000004</v>
          </cell>
        </row>
        <row r="27">
          <cell r="O27">
            <v>4733.8999999999996</v>
          </cell>
        </row>
        <row r="29">
          <cell r="O29">
            <v>36.69</v>
          </cell>
        </row>
        <row r="30">
          <cell r="O30">
            <v>57.16</v>
          </cell>
        </row>
        <row r="31">
          <cell r="O31">
            <v>164.9</v>
          </cell>
        </row>
        <row r="32">
          <cell r="O32">
            <v>52.219999999999992</v>
          </cell>
        </row>
        <row r="33">
          <cell r="O33">
            <v>92.12</v>
          </cell>
        </row>
        <row r="34">
          <cell r="O34">
            <v>269.45</v>
          </cell>
        </row>
        <row r="37">
          <cell r="O37">
            <v>40.949999999999996</v>
          </cell>
        </row>
      </sheetData>
      <sheetData sheetId="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БСГП"/>
      <sheetName val="БСГК"/>
      <sheetName val="БСГС01_12"/>
    </sheetNames>
    <sheetDataSet>
      <sheetData sheetId="0"/>
      <sheetData sheetId="1">
        <row r="20">
          <cell r="M20">
            <v>241.41150000000002</v>
          </cell>
        </row>
        <row r="22">
          <cell r="M22">
            <v>85.82050000000001</v>
          </cell>
        </row>
        <row r="24">
          <cell r="M24">
            <v>105.556</v>
          </cell>
        </row>
        <row r="26">
          <cell r="M26">
            <v>54.994999999999997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рот"/>
      <sheetName val="кальк"/>
      <sheetName val="Ч.т.с."/>
    </sheetNames>
    <sheetDataSet>
      <sheetData sheetId="0"/>
      <sheetData sheetId="1">
        <row r="14">
          <cell r="Q14">
            <v>36.9</v>
          </cell>
        </row>
        <row r="15">
          <cell r="Q15">
            <v>39.29</v>
          </cell>
        </row>
        <row r="16">
          <cell r="Q16">
            <v>49.13</v>
          </cell>
        </row>
        <row r="18">
          <cell r="Q18">
            <v>65.070000000000007</v>
          </cell>
        </row>
        <row r="20">
          <cell r="Q20">
            <v>67.589999999999989</v>
          </cell>
        </row>
        <row r="21">
          <cell r="Q21">
            <v>74.949999999999989</v>
          </cell>
        </row>
        <row r="22">
          <cell r="Q22">
            <v>84.78</v>
          </cell>
        </row>
        <row r="24">
          <cell r="Q24">
            <v>113.01</v>
          </cell>
        </row>
        <row r="26">
          <cell r="Q26">
            <v>110.61000000000001</v>
          </cell>
        </row>
        <row r="27">
          <cell r="Q27">
            <v>88.49</v>
          </cell>
        </row>
        <row r="28">
          <cell r="Q28">
            <v>51.58</v>
          </cell>
        </row>
        <row r="29">
          <cell r="Q29">
            <v>39.29</v>
          </cell>
        </row>
        <row r="30">
          <cell r="Q30">
            <v>38.56</v>
          </cell>
        </row>
        <row r="31">
          <cell r="Q31">
            <v>27.55</v>
          </cell>
        </row>
        <row r="32">
          <cell r="Q32">
            <v>12.11</v>
          </cell>
        </row>
        <row r="33">
          <cell r="Q33">
            <v>34.17</v>
          </cell>
        </row>
        <row r="34">
          <cell r="Q34">
            <v>23.1</v>
          </cell>
        </row>
        <row r="36">
          <cell r="Q36">
            <v>94.92</v>
          </cell>
        </row>
        <row r="37">
          <cell r="Q37">
            <v>31.2</v>
          </cell>
        </row>
        <row r="38">
          <cell r="Q38">
            <v>66.37</v>
          </cell>
        </row>
        <row r="40">
          <cell r="Q40">
            <v>23.36</v>
          </cell>
        </row>
        <row r="41">
          <cell r="Q41">
            <v>90.45</v>
          </cell>
        </row>
        <row r="42">
          <cell r="Q42">
            <v>52.84</v>
          </cell>
        </row>
        <row r="43">
          <cell r="Q43">
            <v>36.9</v>
          </cell>
        </row>
        <row r="44">
          <cell r="Q44">
            <v>55.31</v>
          </cell>
        </row>
        <row r="45">
          <cell r="Q45">
            <v>113.01</v>
          </cell>
        </row>
        <row r="46">
          <cell r="Q46">
            <v>77.42</v>
          </cell>
        </row>
        <row r="47">
          <cell r="Q47">
            <v>122.88999999999999</v>
          </cell>
        </row>
        <row r="49">
          <cell r="Q49">
            <v>41.97</v>
          </cell>
        </row>
        <row r="50">
          <cell r="Q50">
            <v>18.659999999999997</v>
          </cell>
        </row>
        <row r="53">
          <cell r="Q53">
            <v>18.41</v>
          </cell>
        </row>
        <row r="54">
          <cell r="Q54">
            <v>20.88</v>
          </cell>
        </row>
        <row r="55">
          <cell r="Q55">
            <v>24.599999999999998</v>
          </cell>
        </row>
        <row r="57">
          <cell r="Q57">
            <v>32.559999999999995</v>
          </cell>
        </row>
        <row r="59">
          <cell r="Q59">
            <v>28.24</v>
          </cell>
        </row>
        <row r="60">
          <cell r="Q60">
            <v>40.53</v>
          </cell>
        </row>
        <row r="62">
          <cell r="Q62">
            <v>46.71</v>
          </cell>
        </row>
        <row r="63">
          <cell r="Q63">
            <v>28.24</v>
          </cell>
        </row>
        <row r="65">
          <cell r="Q65">
            <v>26.999999999999996</v>
          </cell>
        </row>
        <row r="66">
          <cell r="Q66">
            <v>14.77</v>
          </cell>
        </row>
        <row r="67">
          <cell r="Q67">
            <v>18.41</v>
          </cell>
        </row>
        <row r="68">
          <cell r="Q68">
            <v>14.77</v>
          </cell>
        </row>
        <row r="69">
          <cell r="Q69">
            <v>20.95</v>
          </cell>
        </row>
        <row r="70">
          <cell r="Q70">
            <v>7.72</v>
          </cell>
        </row>
        <row r="71">
          <cell r="Q71">
            <v>5.49</v>
          </cell>
        </row>
        <row r="72">
          <cell r="Q72">
            <v>16.5</v>
          </cell>
        </row>
        <row r="73">
          <cell r="Q73">
            <v>11</v>
          </cell>
        </row>
        <row r="75">
          <cell r="Q75">
            <v>50.18</v>
          </cell>
        </row>
        <row r="76">
          <cell r="Q76">
            <v>31.2</v>
          </cell>
        </row>
        <row r="77">
          <cell r="Q77">
            <v>22.11</v>
          </cell>
        </row>
        <row r="79">
          <cell r="Q79">
            <v>17.189999999999998</v>
          </cell>
        </row>
        <row r="80">
          <cell r="Q80">
            <v>47.82</v>
          </cell>
        </row>
        <row r="81">
          <cell r="Q81">
            <v>28.24</v>
          </cell>
        </row>
        <row r="82">
          <cell r="Q82">
            <v>22.11</v>
          </cell>
        </row>
        <row r="83">
          <cell r="Q83">
            <v>30.710000000000004</v>
          </cell>
        </row>
        <row r="84">
          <cell r="Q84">
            <v>33.18</v>
          </cell>
        </row>
        <row r="85">
          <cell r="Q85">
            <v>29.479999999999997</v>
          </cell>
        </row>
        <row r="86">
          <cell r="Q86">
            <v>36.9</v>
          </cell>
        </row>
        <row r="87">
          <cell r="Q87">
            <v>26.81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рот"/>
      <sheetName val="кальк"/>
      <sheetName val="Ч.т.с."/>
    </sheetNames>
    <sheetDataSet>
      <sheetData sheetId="0"/>
      <sheetData sheetId="1">
        <row r="18">
          <cell r="O18">
            <v>27.35025461</v>
          </cell>
        </row>
        <row r="19">
          <cell r="O19">
            <v>61.020502977500001</v>
          </cell>
        </row>
        <row r="23">
          <cell r="O23">
            <v>71.539368749999994</v>
          </cell>
        </row>
        <row r="26">
          <cell r="O26">
            <v>23.946807</v>
          </cell>
        </row>
        <row r="29">
          <cell r="O29">
            <v>10.349438229450001</v>
          </cell>
        </row>
        <row r="30">
          <cell r="O30">
            <v>4.7549885199999995</v>
          </cell>
        </row>
        <row r="33">
          <cell r="O33">
            <v>148.22408335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ЗаменаП"/>
      <sheetName val="ЗаменаК"/>
    </sheetNames>
    <sheetDataSet>
      <sheetData sheetId="0"/>
      <sheetData sheetId="1">
        <row r="21">
          <cell r="M21">
            <v>48.569999999999993</v>
          </cell>
        </row>
        <row r="24">
          <cell r="M24">
            <v>84.47</v>
          </cell>
        </row>
        <row r="28">
          <cell r="M28">
            <v>12.31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прот"/>
      <sheetName val="кальк"/>
    </sheetNames>
    <sheetDataSet>
      <sheetData sheetId="0" refreshError="1"/>
      <sheetData sheetId="1">
        <row r="17">
          <cell r="O17">
            <v>41402.92</v>
          </cell>
        </row>
        <row r="19">
          <cell r="O19">
            <v>20192.990000000002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протокол"/>
      <sheetName val="калк"/>
      <sheetName val="расценки"/>
      <sheetName val="додаток"/>
      <sheetName val="калк (додатка)"/>
      <sheetName val="расценки (додатка)"/>
    </sheetNames>
    <sheetDataSet>
      <sheetData sheetId="0"/>
      <sheetData sheetId="1">
        <row r="18">
          <cell r="L18">
            <v>1236.956152180451</v>
          </cell>
          <cell r="M18">
            <v>247.39</v>
          </cell>
          <cell r="N18">
            <v>1484.3461521804511</v>
          </cell>
        </row>
        <row r="19">
          <cell r="L19">
            <v>2101.7369924812033</v>
          </cell>
          <cell r="M19">
            <v>420.35</v>
          </cell>
          <cell r="N19">
            <v>2522.0869924812032</v>
          </cell>
        </row>
        <row r="20">
          <cell r="L20">
            <v>1247.6631691729324</v>
          </cell>
          <cell r="M20">
            <v>249.53</v>
          </cell>
          <cell r="N20">
            <v>1497.1931691729324</v>
          </cell>
        </row>
        <row r="21">
          <cell r="L21">
            <v>431.13765593984959</v>
          </cell>
          <cell r="M21">
            <v>86.23</v>
          </cell>
          <cell r="N21">
            <v>517.36765593984956</v>
          </cell>
        </row>
        <row r="22">
          <cell r="L22">
            <v>1834.2364661654133</v>
          </cell>
          <cell r="M22">
            <v>366.85</v>
          </cell>
          <cell r="N22">
            <v>2201.0864661654132</v>
          </cell>
        </row>
        <row r="23">
          <cell r="L23">
            <v>162.40817669172932</v>
          </cell>
          <cell r="M23">
            <v>32.479999999999997</v>
          </cell>
          <cell r="N23">
            <v>194.88817669172931</v>
          </cell>
        </row>
        <row r="24">
          <cell r="L24">
            <v>81.757476691729323</v>
          </cell>
          <cell r="M24">
            <v>16.350000000000001</v>
          </cell>
          <cell r="N24">
            <v>98.107476691729318</v>
          </cell>
        </row>
        <row r="25">
          <cell r="L25">
            <v>548.75979548872181</v>
          </cell>
          <cell r="M25">
            <v>109.75</v>
          </cell>
          <cell r="N25">
            <v>658.50979548872181</v>
          </cell>
        </row>
        <row r="26">
          <cell r="L26">
            <v>405.66171127819541</v>
          </cell>
          <cell r="M26">
            <v>81.13</v>
          </cell>
          <cell r="N26">
            <v>486.79171127819541</v>
          </cell>
        </row>
        <row r="27">
          <cell r="L27">
            <v>165.08778947368421</v>
          </cell>
          <cell r="M27">
            <v>33.020000000000003</v>
          </cell>
          <cell r="N27">
            <v>198.10778947368422</v>
          </cell>
        </row>
        <row r="28">
          <cell r="L28">
            <v>72.330460150375941</v>
          </cell>
          <cell r="M28">
            <v>14.47</v>
          </cell>
          <cell r="N28">
            <v>86.80046015037594</v>
          </cell>
        </row>
        <row r="29">
          <cell r="L29">
            <v>242.3020415037594</v>
          </cell>
          <cell r="M29">
            <v>48.46</v>
          </cell>
          <cell r="N29">
            <v>290.76204150375941</v>
          </cell>
        </row>
        <row r="30">
          <cell r="L30">
            <v>132.08823157894736</v>
          </cell>
          <cell r="M30">
            <v>26.42</v>
          </cell>
          <cell r="N30">
            <v>158.50823157894735</v>
          </cell>
        </row>
        <row r="31">
          <cell r="L31">
            <v>205.66096060150375</v>
          </cell>
          <cell r="M31">
            <v>41.13</v>
          </cell>
          <cell r="N31">
            <v>246.79096060150374</v>
          </cell>
        </row>
        <row r="32">
          <cell r="L32">
            <v>143.08808421052629</v>
          </cell>
          <cell r="M32">
            <v>28.62</v>
          </cell>
          <cell r="N32">
            <v>171.70808421052629</v>
          </cell>
        </row>
        <row r="33">
          <cell r="L33">
            <v>116.45533834586466</v>
          </cell>
          <cell r="M33">
            <v>23.29</v>
          </cell>
          <cell r="N33">
            <v>139.74533834586467</v>
          </cell>
        </row>
        <row r="36">
          <cell r="L36">
            <v>84.911578947368412</v>
          </cell>
          <cell r="M36">
            <v>16.98</v>
          </cell>
          <cell r="N36">
            <v>101.89157894736842</v>
          </cell>
        </row>
        <row r="37">
          <cell r="L37">
            <v>610.51157894736843</v>
          </cell>
          <cell r="M37">
            <v>122.1</v>
          </cell>
          <cell r="N37">
            <v>732.61157894736846</v>
          </cell>
        </row>
        <row r="38">
          <cell r="L38">
            <v>222.45911612364242</v>
          </cell>
          <cell r="M38">
            <v>44.49</v>
          </cell>
          <cell r="N38">
            <v>266.9491161236424</v>
          </cell>
        </row>
        <row r="39">
          <cell r="L39">
            <v>176.37578947368422</v>
          </cell>
          <cell r="M39">
            <v>35.28</v>
          </cell>
          <cell r="N39">
            <v>211.65578947368422</v>
          </cell>
        </row>
        <row r="40">
          <cell r="L40">
            <v>69.090883458646616</v>
          </cell>
          <cell r="M40">
            <v>13.82</v>
          </cell>
          <cell r="N40">
            <v>82.910883458646623</v>
          </cell>
        </row>
        <row r="41">
          <cell r="L41">
            <v>31.491025563909776</v>
          </cell>
          <cell r="M41">
            <v>6.3</v>
          </cell>
          <cell r="N41">
            <v>37.791025563909777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21 прот"/>
      <sheetName val="21 калк"/>
    </sheetNames>
    <sheetDataSet>
      <sheetData sheetId="0"/>
      <sheetData sheetId="1">
        <row r="17">
          <cell r="Q17">
            <v>34.524617675000002</v>
          </cell>
        </row>
        <row r="18">
          <cell r="Q18">
            <v>55.530392374999998</v>
          </cell>
        </row>
        <row r="19">
          <cell r="Q19">
            <v>93.605518574999991</v>
          </cell>
        </row>
        <row r="20">
          <cell r="Q20">
            <v>193.19431017499997</v>
          </cell>
        </row>
        <row r="21">
          <cell r="Q21">
            <v>388.42547017499993</v>
          </cell>
        </row>
        <row r="22">
          <cell r="Q22">
            <v>122.038225</v>
          </cell>
        </row>
        <row r="25">
          <cell r="Q25">
            <v>20.372583575</v>
          </cell>
        </row>
        <row r="26">
          <cell r="Q26">
            <v>36.611467500000003</v>
          </cell>
        </row>
        <row r="27">
          <cell r="Q27">
            <v>62.601409425</v>
          </cell>
        </row>
        <row r="28">
          <cell r="Q28">
            <v>91.538668749999999</v>
          </cell>
        </row>
        <row r="29">
          <cell r="Q29">
            <v>166.81845357499998</v>
          </cell>
        </row>
        <row r="30">
          <cell r="Q30">
            <v>73.212935000000002</v>
          </cell>
        </row>
        <row r="33">
          <cell r="Q33">
            <v>33.555511875000001</v>
          </cell>
        </row>
        <row r="34">
          <cell r="Q34">
            <v>53.819457224999994</v>
          </cell>
        </row>
        <row r="35">
          <cell r="Q35">
            <v>86.395863300000002</v>
          </cell>
        </row>
        <row r="36">
          <cell r="Q36">
            <v>165.73070955000003</v>
          </cell>
        </row>
        <row r="37">
          <cell r="Q37">
            <v>318.27849079999999</v>
          </cell>
        </row>
        <row r="38">
          <cell r="Q38">
            <v>109.8444025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прот"/>
      <sheetName val="кальк"/>
      <sheetName val="БСГС"/>
    </sheetNames>
    <sheetDataSet>
      <sheetData sheetId="0"/>
      <sheetData sheetId="1">
        <row r="25">
          <cell r="O25">
            <v>335.19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прот25"/>
      <sheetName val="кальк25"/>
      <sheetName val="Ч.т.с."/>
    </sheetNames>
    <sheetDataSet>
      <sheetData sheetId="0"/>
      <sheetData sheetId="1">
        <row r="20">
          <cell r="P20">
            <v>924.92235000000016</v>
          </cell>
        </row>
        <row r="21">
          <cell r="P21">
            <v>1021.1971400000002</v>
          </cell>
        </row>
        <row r="22">
          <cell r="P22">
            <v>1130.0321200000001</v>
          </cell>
        </row>
        <row r="24">
          <cell r="P24">
            <v>168.54642000000001</v>
          </cell>
        </row>
        <row r="27">
          <cell r="P27">
            <v>67.384419999999992</v>
          </cell>
        </row>
        <row r="28">
          <cell r="P28">
            <v>6718.0956000000006</v>
          </cell>
        </row>
        <row r="31">
          <cell r="P31">
            <v>5186.9409100000003</v>
          </cell>
        </row>
        <row r="32">
          <cell r="P32">
            <v>6571.4585400000005</v>
          </cell>
        </row>
        <row r="35">
          <cell r="P35">
            <v>43844.865740000001</v>
          </cell>
        </row>
        <row r="36">
          <cell r="P36">
            <v>45025.968079999999</v>
          </cell>
        </row>
        <row r="37">
          <cell r="P37">
            <v>46474.470150000001</v>
          </cell>
        </row>
        <row r="41">
          <cell r="P41">
            <v>260.27829000000003</v>
          </cell>
        </row>
        <row r="42">
          <cell r="P42">
            <v>455.21399999999994</v>
          </cell>
        </row>
        <row r="44">
          <cell r="P44">
            <v>342.16244</v>
          </cell>
        </row>
        <row r="46">
          <cell r="P46">
            <v>54.144039999999997</v>
          </cell>
        </row>
        <row r="48">
          <cell r="P48">
            <v>2348.7708700000003</v>
          </cell>
        </row>
        <row r="49">
          <cell r="P49">
            <v>3592.6202499999999</v>
          </cell>
        </row>
        <row r="50">
          <cell r="P50">
            <v>4924.0724499999997</v>
          </cell>
        </row>
        <row r="51">
          <cell r="P51">
            <v>6204.2595799999999</v>
          </cell>
        </row>
        <row r="53">
          <cell r="P53">
            <v>151.26599999999999</v>
          </cell>
        </row>
        <row r="54">
          <cell r="P54">
            <v>194.20349999999999</v>
          </cell>
        </row>
        <row r="56">
          <cell r="P56">
            <v>679.86349999999993</v>
          </cell>
        </row>
        <row r="57">
          <cell r="P57">
            <v>1056.2874999999999</v>
          </cell>
        </row>
        <row r="59">
          <cell r="P59">
            <v>7121.170689999999</v>
          </cell>
        </row>
        <row r="60">
          <cell r="P60">
            <v>43054.057779999996</v>
          </cell>
        </row>
        <row r="62">
          <cell r="P62">
            <v>116.89913000000001</v>
          </cell>
        </row>
        <row r="63">
          <cell r="P63">
            <v>177.84580999999997</v>
          </cell>
        </row>
        <row r="64">
          <cell r="P64">
            <v>14742.052500000002</v>
          </cell>
        </row>
        <row r="66">
          <cell r="P66">
            <v>753.24818000000005</v>
          </cell>
        </row>
        <row r="67">
          <cell r="P67">
            <v>1338.1614199999999</v>
          </cell>
        </row>
        <row r="68">
          <cell r="P68">
            <v>541.76553000000001</v>
          </cell>
        </row>
        <row r="70">
          <cell r="P70">
            <v>40689.759000000005</v>
          </cell>
        </row>
        <row r="72">
          <cell r="P72">
            <v>13203.924000000001</v>
          </cell>
        </row>
        <row r="74">
          <cell r="P74">
            <v>10352.641500000002</v>
          </cell>
        </row>
        <row r="75">
          <cell r="P75">
            <v>4092.2605000000003</v>
          </cell>
        </row>
        <row r="76">
          <cell r="P76">
            <v>552.50900000000001</v>
          </cell>
        </row>
        <row r="78">
          <cell r="P78">
            <v>414.34700000000004</v>
          </cell>
        </row>
        <row r="80">
          <cell r="P80">
            <v>8799.6445999999996</v>
          </cell>
        </row>
        <row r="81">
          <cell r="P81">
            <v>12949.195319999999</v>
          </cell>
        </row>
        <row r="82">
          <cell r="P82">
            <v>16814.468560000001</v>
          </cell>
        </row>
        <row r="83">
          <cell r="P83">
            <v>19787.874680000001</v>
          </cell>
        </row>
        <row r="86">
          <cell r="P86">
            <v>53602.863019999997</v>
          </cell>
        </row>
        <row r="87">
          <cell r="P87">
            <v>54795.985659999998</v>
          </cell>
        </row>
        <row r="88">
          <cell r="P88">
            <v>56259.329680000003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от2"/>
      <sheetName val="кальк2"/>
      <sheetName val="Ч.т.с."/>
    </sheetNames>
    <sheetDataSet>
      <sheetData sheetId="0"/>
      <sheetData sheetId="1">
        <row r="17">
          <cell r="P17">
            <v>935.40288287999988</v>
          </cell>
        </row>
        <row r="18">
          <cell r="P18">
            <v>1218.9443607999999</v>
          </cell>
        </row>
        <row r="19">
          <cell r="P19">
            <v>1543.3050920000001</v>
          </cell>
        </row>
        <row r="20">
          <cell r="P20">
            <v>1827.9132174399999</v>
          </cell>
        </row>
        <row r="23">
          <cell r="P23">
            <v>37.669310719999999</v>
          </cell>
        </row>
        <row r="24">
          <cell r="P24">
            <v>39.752605760000002</v>
          </cell>
        </row>
        <row r="25">
          <cell r="P25">
            <v>75.338621439999997</v>
          </cell>
        </row>
        <row r="26">
          <cell r="P26">
            <v>86.851744159999996</v>
          </cell>
        </row>
        <row r="29">
          <cell r="P29">
            <v>433.17207328000001</v>
          </cell>
        </row>
        <row r="30">
          <cell r="P30">
            <v>555.59983311999997</v>
          </cell>
        </row>
        <row r="31">
          <cell r="P31">
            <v>663.36452768000004</v>
          </cell>
        </row>
        <row r="32">
          <cell r="P32">
            <v>841.24460608000004</v>
          </cell>
        </row>
        <row r="33">
          <cell r="P33">
            <v>908.2000473600001</v>
          </cell>
        </row>
        <row r="34">
          <cell r="P34">
            <v>1028.5145121599999</v>
          </cell>
        </row>
        <row r="35">
          <cell r="P35">
            <v>1177.0984600000002</v>
          </cell>
        </row>
        <row r="38">
          <cell r="P38">
            <v>1064.10052784</v>
          </cell>
        </row>
        <row r="39">
          <cell r="P39">
            <v>1173.9585174400002</v>
          </cell>
        </row>
        <row r="40">
          <cell r="P40">
            <v>1299.5262198400003</v>
          </cell>
        </row>
        <row r="41">
          <cell r="P41">
            <v>1456.4633478400001</v>
          </cell>
        </row>
        <row r="42">
          <cell r="P42">
            <v>1787.10396416</v>
          </cell>
        </row>
        <row r="43">
          <cell r="P43">
            <v>2487.0911550399996</v>
          </cell>
        </row>
        <row r="46">
          <cell r="P46">
            <v>681.13753552000003</v>
          </cell>
        </row>
        <row r="47">
          <cell r="P47">
            <v>847.51449120000007</v>
          </cell>
        </row>
        <row r="48">
          <cell r="P48">
            <v>1314.16928512</v>
          </cell>
        </row>
        <row r="49">
          <cell r="P49">
            <v>1847.7895203200001</v>
          </cell>
        </row>
        <row r="52">
          <cell r="P52">
            <v>347.37697664000001</v>
          </cell>
        </row>
        <row r="53">
          <cell r="P53">
            <v>434.21872080000003</v>
          </cell>
        </row>
        <row r="54">
          <cell r="P54">
            <v>541.98341536000009</v>
          </cell>
        </row>
        <row r="55">
          <cell r="P55">
            <v>679.05424048000009</v>
          </cell>
        </row>
        <row r="56">
          <cell r="P56">
            <v>692.66065823999998</v>
          </cell>
        </row>
        <row r="57">
          <cell r="P57">
            <v>787.88558255999999</v>
          </cell>
        </row>
        <row r="58">
          <cell r="P58">
            <v>912.37663743999997</v>
          </cell>
        </row>
        <row r="63">
          <cell r="P63">
            <v>4771.1826911999997</v>
          </cell>
        </row>
        <row r="64">
          <cell r="P64">
            <v>5619.7538299200005</v>
          </cell>
        </row>
        <row r="66">
          <cell r="P66">
            <v>504.45618558000007</v>
          </cell>
        </row>
        <row r="67">
          <cell r="P67">
            <v>59.349427565000006</v>
          </cell>
        </row>
        <row r="69">
          <cell r="P69">
            <v>708.76397802450015</v>
          </cell>
        </row>
        <row r="70">
          <cell r="P70">
            <v>656.90783329100009</v>
          </cell>
        </row>
        <row r="71">
          <cell r="P71">
            <v>919.27009488400017</v>
          </cell>
        </row>
        <row r="73">
          <cell r="P73">
            <v>168.54642000000001</v>
          </cell>
        </row>
        <row r="76">
          <cell r="P76">
            <v>67.418708998500009</v>
          </cell>
        </row>
        <row r="79">
          <cell r="P79">
            <v>5964.7505747719997</v>
          </cell>
        </row>
        <row r="80">
          <cell r="P80">
            <v>5795.9025305719997</v>
          </cell>
        </row>
        <row r="81">
          <cell r="P81">
            <v>5722.7350447519993</v>
          </cell>
        </row>
        <row r="82">
          <cell r="P82">
            <v>5436.8070232399996</v>
          </cell>
        </row>
        <row r="83">
          <cell r="P83">
            <v>5526.8693134800005</v>
          </cell>
        </row>
        <row r="84">
          <cell r="P84">
            <v>7557.5304583919988</v>
          </cell>
        </row>
        <row r="87">
          <cell r="P87">
            <v>6592.8492991960002</v>
          </cell>
        </row>
        <row r="88">
          <cell r="P88">
            <v>6909.1559686639994</v>
          </cell>
        </row>
        <row r="89">
          <cell r="P89">
            <v>7850.2004016720002</v>
          </cell>
        </row>
        <row r="90">
          <cell r="P90">
            <v>9079.3701634479985</v>
          </cell>
        </row>
        <row r="91">
          <cell r="P91">
            <v>10863.531163827998</v>
          </cell>
        </row>
        <row r="93">
          <cell r="P93">
            <v>6324.9497357319997</v>
          </cell>
        </row>
        <row r="94">
          <cell r="P94">
            <v>6641.2564051999998</v>
          </cell>
        </row>
        <row r="95">
          <cell r="P95">
            <v>7477.6077058560004</v>
          </cell>
        </row>
        <row r="96">
          <cell r="P96">
            <v>8677.5358182519994</v>
          </cell>
        </row>
        <row r="97">
          <cell r="P97">
            <v>10193.767255168001</v>
          </cell>
        </row>
        <row r="100">
          <cell r="P100">
            <v>7009.5372699999998</v>
          </cell>
        </row>
        <row r="101">
          <cell r="P101">
            <v>6870.5740100000003</v>
          </cell>
        </row>
        <row r="102">
          <cell r="P102">
            <v>6787.8700500000004</v>
          </cell>
        </row>
        <row r="103">
          <cell r="P103">
            <v>6591.5762000000004</v>
          </cell>
        </row>
        <row r="104">
          <cell r="P104">
            <v>6515.4507200000007</v>
          </cell>
        </row>
        <row r="105">
          <cell r="P105">
            <v>9005.6542800000007</v>
          </cell>
        </row>
        <row r="108">
          <cell r="P108">
            <v>5960.22138</v>
          </cell>
        </row>
        <row r="109">
          <cell r="P109">
            <v>6022.4354599999997</v>
          </cell>
        </row>
        <row r="110">
          <cell r="P110">
            <v>6104.24424</v>
          </cell>
        </row>
        <row r="111">
          <cell r="P111">
            <v>6114.1219600000004</v>
          </cell>
        </row>
        <row r="112">
          <cell r="P112">
            <v>7487.1022499999999</v>
          </cell>
        </row>
        <row r="113">
          <cell r="P113">
            <v>7657.3636600000009</v>
          </cell>
        </row>
        <row r="114">
          <cell r="P114">
            <v>2943.9340499999998</v>
          </cell>
        </row>
        <row r="115">
          <cell r="P115">
            <v>3019.8080500000001</v>
          </cell>
        </row>
        <row r="116">
          <cell r="P116">
            <v>3814.9111699999994</v>
          </cell>
        </row>
        <row r="117">
          <cell r="P117">
            <v>4639.8289299999997</v>
          </cell>
        </row>
        <row r="118">
          <cell r="P118">
            <v>4856.7534000000005</v>
          </cell>
        </row>
        <row r="122">
          <cell r="P122">
            <v>23752.83511</v>
          </cell>
        </row>
        <row r="123">
          <cell r="P123">
            <v>36301.34345</v>
          </cell>
        </row>
        <row r="124">
          <cell r="P124">
            <v>6769.2358999999997</v>
          </cell>
        </row>
        <row r="126">
          <cell r="P126">
            <v>323.11606999999998</v>
          </cell>
        </row>
        <row r="127">
          <cell r="P127">
            <v>580.37659999999994</v>
          </cell>
        </row>
        <row r="129">
          <cell r="P129">
            <v>8.3588400000000007</v>
          </cell>
        </row>
        <row r="130">
          <cell r="P130">
            <v>12.523260000000001</v>
          </cell>
        </row>
        <row r="133">
          <cell r="P133">
            <v>595.05244000000005</v>
          </cell>
        </row>
        <row r="134">
          <cell r="P134">
            <v>687.53875000000005</v>
          </cell>
        </row>
        <row r="135">
          <cell r="P135">
            <v>854.26944000000003</v>
          </cell>
        </row>
        <row r="136">
          <cell r="P136">
            <v>906.61580000000004</v>
          </cell>
        </row>
        <row r="137">
          <cell r="P137">
            <v>1113.4764400000001</v>
          </cell>
        </row>
        <row r="138">
          <cell r="P138">
            <v>1403.0864100000001</v>
          </cell>
        </row>
        <row r="140">
          <cell r="P140">
            <v>14613.992960000001</v>
          </cell>
        </row>
        <row r="141">
          <cell r="P141">
            <v>22181.531599999998</v>
          </cell>
        </row>
        <row r="142">
          <cell r="P142">
            <v>26682.570479999998</v>
          </cell>
        </row>
        <row r="143">
          <cell r="P143">
            <v>91.210000000000008</v>
          </cell>
        </row>
        <row r="144">
          <cell r="P144">
            <v>157.87049999999999</v>
          </cell>
        </row>
        <row r="146">
          <cell r="P146">
            <v>1280.2157010804999</v>
          </cell>
        </row>
        <row r="147">
          <cell r="P147">
            <v>2200.6228427400001</v>
          </cell>
        </row>
        <row r="148">
          <cell r="P148">
            <v>2655.3689084520001</v>
          </cell>
        </row>
        <row r="150">
          <cell r="P150">
            <v>849.38107694150005</v>
          </cell>
        </row>
        <row r="151">
          <cell r="P151">
            <v>1035.8451286395</v>
          </cell>
        </row>
        <row r="152">
          <cell r="P152">
            <v>1112.0257473209999</v>
          </cell>
        </row>
        <row r="153">
          <cell r="P153">
            <v>2237.708620376</v>
          </cell>
        </row>
        <row r="155">
          <cell r="P155">
            <v>197.838323143</v>
          </cell>
        </row>
        <row r="156">
          <cell r="P156">
            <v>269.46323324650001</v>
          </cell>
        </row>
        <row r="157">
          <cell r="P157">
            <v>283.12035898049999</v>
          </cell>
        </row>
        <row r="158">
          <cell r="P158">
            <v>293.36820328099998</v>
          </cell>
        </row>
        <row r="159">
          <cell r="P159">
            <v>418.72551000000004</v>
          </cell>
        </row>
        <row r="160">
          <cell r="P160">
            <v>442.37389000000002</v>
          </cell>
        </row>
        <row r="161">
          <cell r="P161">
            <v>512.16237000000001</v>
          </cell>
        </row>
        <row r="165">
          <cell r="P165">
            <v>29932.268260829998</v>
          </cell>
        </row>
        <row r="166">
          <cell r="P166">
            <v>41979.72479746749</v>
          </cell>
        </row>
        <row r="167">
          <cell r="P167">
            <v>88709.358567182484</v>
          </cell>
        </row>
        <row r="168">
          <cell r="P168">
            <v>91060.277867282479</v>
          </cell>
        </row>
        <row r="169">
          <cell r="P169">
            <v>119757.35211918499</v>
          </cell>
        </row>
        <row r="171">
          <cell r="P171">
            <v>7600.8912</v>
          </cell>
        </row>
        <row r="172">
          <cell r="P172">
            <v>5904.2879999999996</v>
          </cell>
        </row>
        <row r="173">
          <cell r="P173">
            <v>5633.4076400000004</v>
          </cell>
        </row>
        <row r="174">
          <cell r="P174">
            <v>49512.167909999996</v>
          </cell>
        </row>
        <row r="175">
          <cell r="P175">
            <v>21563.562750000001</v>
          </cell>
        </row>
        <row r="176">
          <cell r="P176">
            <v>17339.68305</v>
          </cell>
        </row>
        <row r="179">
          <cell r="P179">
            <v>3152.1598354334997</v>
          </cell>
        </row>
        <row r="180">
          <cell r="P180">
            <v>4561.6531764809997</v>
          </cell>
        </row>
        <row r="181">
          <cell r="P181">
            <v>5704.8561708799998</v>
          </cell>
        </row>
        <row r="183">
          <cell r="P183">
            <v>164.46794783600001</v>
          </cell>
        </row>
        <row r="184">
          <cell r="P184">
            <v>254.81391917799999</v>
          </cell>
        </row>
        <row r="185">
          <cell r="P185">
            <v>261.93191692400001</v>
          </cell>
        </row>
        <row r="186">
          <cell r="P186">
            <v>351.26388858799999</v>
          </cell>
        </row>
        <row r="187">
          <cell r="P187">
            <v>372.45794877999998</v>
          </cell>
        </row>
        <row r="188">
          <cell r="P188">
            <v>586.50924892399985</v>
          </cell>
        </row>
        <row r="189">
          <cell r="P189">
            <v>745.97806079599991</v>
          </cell>
        </row>
        <row r="191">
          <cell r="P191">
            <v>206.69615749199997</v>
          </cell>
        </row>
        <row r="192">
          <cell r="P192">
            <v>392.39905026399992</v>
          </cell>
        </row>
        <row r="193">
          <cell r="P193">
            <v>475.28994590799994</v>
          </cell>
        </row>
        <row r="194">
          <cell r="P194">
            <v>755.41752991999988</v>
          </cell>
        </row>
        <row r="195">
          <cell r="P195">
            <v>929.57662709599981</v>
          </cell>
        </row>
        <row r="197">
          <cell r="P197">
            <v>40.149950000000004</v>
          </cell>
        </row>
        <row r="198">
          <cell r="P198">
            <v>103.41531999999999</v>
          </cell>
        </row>
        <row r="199">
          <cell r="P199">
            <v>133.83829</v>
          </cell>
        </row>
        <row r="200">
          <cell r="P200">
            <v>159.37777</v>
          </cell>
        </row>
        <row r="201">
          <cell r="P201">
            <v>201.99715</v>
          </cell>
        </row>
        <row r="202">
          <cell r="P202">
            <v>320.03294</v>
          </cell>
        </row>
        <row r="203">
          <cell r="P203">
            <v>388.18180000000001</v>
          </cell>
        </row>
        <row r="205">
          <cell r="P205">
            <v>10403.320031247997</v>
          </cell>
        </row>
        <row r="206">
          <cell r="P206">
            <v>11057.149452127998</v>
          </cell>
        </row>
        <row r="207">
          <cell r="P207">
            <v>11093.578042799998</v>
          </cell>
        </row>
        <row r="208">
          <cell r="P208">
            <v>11335.329899209999</v>
          </cell>
        </row>
        <row r="209">
          <cell r="P209">
            <v>11335.329899209999</v>
          </cell>
        </row>
        <row r="211">
          <cell r="P211">
            <v>134.54900459000001</v>
          </cell>
        </row>
        <row r="212">
          <cell r="P212">
            <v>204.86496029599999</v>
          </cell>
        </row>
        <row r="213">
          <cell r="P213">
            <v>622.99526452649991</v>
          </cell>
        </row>
        <row r="215">
          <cell r="P215">
            <v>583.38838875499994</v>
          </cell>
        </row>
        <row r="216">
          <cell r="P216">
            <v>460.32139077500005</v>
          </cell>
        </row>
        <row r="218">
          <cell r="P218">
            <v>1509.02967008</v>
          </cell>
        </row>
        <row r="219">
          <cell r="P219">
            <v>1724.6110515199998</v>
          </cell>
        </row>
        <row r="220">
          <cell r="P220">
            <v>1728.7279349759997</v>
          </cell>
        </row>
        <row r="221">
          <cell r="P221">
            <v>2001.7756847999997</v>
          </cell>
        </row>
        <row r="222">
          <cell r="P222">
            <v>2228.660995744</v>
          </cell>
        </row>
        <row r="225">
          <cell r="P225">
            <v>71810.023982463987</v>
          </cell>
        </row>
        <row r="226">
          <cell r="P226">
            <v>89576.40843673599</v>
          </cell>
        </row>
        <row r="229">
          <cell r="P229">
            <v>4003.3269458799991</v>
          </cell>
        </row>
        <row r="230">
          <cell r="P230">
            <v>4023.7014524319993</v>
          </cell>
        </row>
        <row r="231">
          <cell r="P231">
            <v>4042.9883533759994</v>
          </cell>
        </row>
        <row r="232">
          <cell r="P232">
            <v>4496.375525559999</v>
          </cell>
        </row>
        <row r="233">
          <cell r="P233">
            <v>5048.3824136799994</v>
          </cell>
        </row>
        <row r="234">
          <cell r="P234">
            <v>5482.4726849199997</v>
          </cell>
        </row>
        <row r="235">
          <cell r="P235">
            <v>6369.9801283439992</v>
          </cell>
        </row>
        <row r="239">
          <cell r="P239">
            <v>1436.628592672</v>
          </cell>
        </row>
        <row r="240">
          <cell r="P240">
            <v>1436.628592672</v>
          </cell>
        </row>
        <row r="241">
          <cell r="P241">
            <v>1436.628592672</v>
          </cell>
        </row>
        <row r="242">
          <cell r="P242">
            <v>1541.6366857600001</v>
          </cell>
        </row>
        <row r="243">
          <cell r="P243">
            <v>1543.8736664640001</v>
          </cell>
        </row>
        <row r="244">
          <cell r="P244">
            <v>1576.269886672</v>
          </cell>
        </row>
        <row r="245">
          <cell r="P245">
            <v>1829.8571965760002</v>
          </cell>
        </row>
        <row r="247">
          <cell r="P247">
            <v>98.086698250000012</v>
          </cell>
        </row>
        <row r="250">
          <cell r="P250">
            <v>1738.8666175350004</v>
          </cell>
        </row>
        <row r="251">
          <cell r="P251">
            <v>1835.4686518425001</v>
          </cell>
        </row>
        <row r="252">
          <cell r="P252">
            <v>1932.08068615</v>
          </cell>
        </row>
        <row r="253">
          <cell r="P253">
            <v>2028.6927204575004</v>
          </cell>
        </row>
        <row r="254">
          <cell r="P254">
            <v>2221.8967890725003</v>
          </cell>
        </row>
        <row r="256">
          <cell r="P256">
            <v>101.18114411219999</v>
          </cell>
        </row>
        <row r="257">
          <cell r="P257">
            <v>142.43368091936</v>
          </cell>
        </row>
        <row r="258">
          <cell r="P258">
            <v>176.54150772172</v>
          </cell>
        </row>
        <row r="259">
          <cell r="P259">
            <v>247.33243962227999</v>
          </cell>
        </row>
        <row r="261">
          <cell r="P261">
            <v>348.94775980518011</v>
          </cell>
        </row>
        <row r="262">
          <cell r="P262">
            <v>270.23815176174003</v>
          </cell>
        </row>
        <row r="264">
          <cell r="P264">
            <v>9100.4004593600002</v>
          </cell>
        </row>
        <row r="267">
          <cell r="P267">
            <v>62.266522999999992</v>
          </cell>
        </row>
        <row r="268">
          <cell r="P268">
            <v>65.384849149999994</v>
          </cell>
        </row>
        <row r="269">
          <cell r="P269">
            <v>96.508110649999992</v>
          </cell>
        </row>
        <row r="270">
          <cell r="P270">
            <v>104.82364705000001</v>
          </cell>
        </row>
        <row r="272">
          <cell r="P272">
            <v>77.838153750000004</v>
          </cell>
        </row>
        <row r="273">
          <cell r="P273">
            <v>88.212574250000003</v>
          </cell>
        </row>
        <row r="274">
          <cell r="P274">
            <v>115.18806755</v>
          </cell>
        </row>
        <row r="275">
          <cell r="P275">
            <v>133.88802444999999</v>
          </cell>
        </row>
        <row r="277">
          <cell r="P277">
            <v>54.180875009999994</v>
          </cell>
        </row>
        <row r="281">
          <cell r="P281">
            <v>371.51091007000002</v>
          </cell>
        </row>
        <row r="282">
          <cell r="P282">
            <v>417.93227382875</v>
          </cell>
        </row>
        <row r="283">
          <cell r="P283">
            <v>445.81709208399991</v>
          </cell>
        </row>
        <row r="284">
          <cell r="P284">
            <v>473.67191033925002</v>
          </cell>
        </row>
        <row r="285">
          <cell r="P285">
            <v>510.82500134625002</v>
          </cell>
        </row>
        <row r="287">
          <cell r="P287">
            <v>288.40373281749999</v>
          </cell>
        </row>
        <row r="288">
          <cell r="P288">
            <v>325.05954631125002</v>
          </cell>
        </row>
        <row r="289">
          <cell r="P289">
            <v>352.92436456649995</v>
          </cell>
        </row>
        <row r="290">
          <cell r="P290">
            <v>371.51091007000002</v>
          </cell>
        </row>
        <row r="291">
          <cell r="P291">
            <v>399.37572832525001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рот13"/>
      <sheetName val="кальк13"/>
      <sheetName val="прот3"/>
      <sheetName val="кальк3"/>
      <sheetName val="Ч.т.с."/>
    </sheetNames>
    <sheetDataSet>
      <sheetData sheetId="0"/>
      <sheetData sheetId="1">
        <row r="18">
          <cell r="O18">
            <v>24.214000000000002</v>
          </cell>
        </row>
        <row r="19">
          <cell r="O19">
            <v>36.335999999999999</v>
          </cell>
        </row>
        <row r="20">
          <cell r="O20">
            <v>90.328999999999994</v>
          </cell>
        </row>
        <row r="21">
          <cell r="O21">
            <v>82.626499999999993</v>
          </cell>
        </row>
        <row r="22">
          <cell r="O22">
            <v>69.393500000000003</v>
          </cell>
        </row>
        <row r="23">
          <cell r="O23">
            <v>46.280499999999996</v>
          </cell>
        </row>
        <row r="24">
          <cell r="O24">
            <v>66.114999999999995</v>
          </cell>
        </row>
        <row r="25">
          <cell r="O25">
            <v>74.894000000000005</v>
          </cell>
        </row>
        <row r="26">
          <cell r="O26">
            <v>154.21199999999999</v>
          </cell>
        </row>
        <row r="28">
          <cell r="O28">
            <v>81.376499999999993</v>
          </cell>
        </row>
        <row r="30">
          <cell r="O30">
            <v>71.863500000000002</v>
          </cell>
        </row>
        <row r="32">
          <cell r="O32">
            <v>93.543000000000006</v>
          </cell>
        </row>
        <row r="34">
          <cell r="O34">
            <v>122.03749999999999</v>
          </cell>
        </row>
        <row r="35">
          <cell r="O35">
            <v>33.067500000000003</v>
          </cell>
        </row>
        <row r="37">
          <cell r="O37">
            <v>60.183</v>
          </cell>
        </row>
        <row r="38">
          <cell r="O38">
            <v>73.718500000000006</v>
          </cell>
        </row>
        <row r="39">
          <cell r="O39">
            <v>136.36150000000001</v>
          </cell>
        </row>
        <row r="40">
          <cell r="O40">
            <v>56.547499999999999</v>
          </cell>
        </row>
        <row r="42">
          <cell r="O42">
            <v>90.899499999999989</v>
          </cell>
        </row>
        <row r="44">
          <cell r="O44">
            <v>132.67150000000001</v>
          </cell>
        </row>
        <row r="45">
          <cell r="O45">
            <v>38.072000000000003</v>
          </cell>
        </row>
        <row r="46">
          <cell r="O46">
            <v>79.814000000000007</v>
          </cell>
        </row>
        <row r="47">
          <cell r="O47">
            <v>87.869</v>
          </cell>
        </row>
        <row r="48">
          <cell r="O48">
            <v>105.65500000000002</v>
          </cell>
        </row>
        <row r="49">
          <cell r="O49">
            <v>131.44150000000002</v>
          </cell>
        </row>
        <row r="50">
          <cell r="O50">
            <v>73.718500000000006</v>
          </cell>
        </row>
        <row r="52">
          <cell r="O52">
            <v>104.42500000000001</v>
          </cell>
        </row>
        <row r="53">
          <cell r="O53">
            <v>73.718500000000006</v>
          </cell>
        </row>
        <row r="54">
          <cell r="O54">
            <v>57.713000000000001</v>
          </cell>
        </row>
        <row r="56">
          <cell r="O56">
            <v>34.416499999999999</v>
          </cell>
        </row>
        <row r="58">
          <cell r="O58">
            <v>44.241999999999997</v>
          </cell>
        </row>
        <row r="59">
          <cell r="O59">
            <v>29.476499999999998</v>
          </cell>
        </row>
        <row r="60">
          <cell r="O60">
            <v>52.837500000000006</v>
          </cell>
        </row>
        <row r="61">
          <cell r="O61">
            <v>36.822000000000003</v>
          </cell>
        </row>
        <row r="63">
          <cell r="O63">
            <v>94.589500000000001</v>
          </cell>
        </row>
        <row r="64">
          <cell r="O64">
            <v>122.846</v>
          </cell>
        </row>
        <row r="65">
          <cell r="O65">
            <v>167.078</v>
          </cell>
        </row>
        <row r="66">
          <cell r="O66">
            <v>186.72899999999998</v>
          </cell>
        </row>
        <row r="67">
          <cell r="O67">
            <v>41.782000000000004</v>
          </cell>
        </row>
        <row r="69">
          <cell r="O69">
            <v>54.305500000000002</v>
          </cell>
        </row>
        <row r="70">
          <cell r="O70">
            <v>73.718500000000006</v>
          </cell>
        </row>
        <row r="71">
          <cell r="O71">
            <v>76.188500000000005</v>
          </cell>
        </row>
        <row r="72">
          <cell r="O72">
            <v>90.899499999999989</v>
          </cell>
        </row>
        <row r="73">
          <cell r="O73">
            <v>169.55799999999999</v>
          </cell>
        </row>
        <row r="74">
          <cell r="O74">
            <v>122.846</v>
          </cell>
        </row>
        <row r="75">
          <cell r="O75">
            <v>135.14149999999998</v>
          </cell>
        </row>
        <row r="77">
          <cell r="O77">
            <v>101.94499999999999</v>
          </cell>
        </row>
        <row r="79">
          <cell r="O79">
            <v>71.238500000000002</v>
          </cell>
        </row>
        <row r="80">
          <cell r="O80">
            <v>81.073999999999998</v>
          </cell>
        </row>
        <row r="82">
          <cell r="O82">
            <v>76.188500000000005</v>
          </cell>
        </row>
        <row r="83">
          <cell r="O83">
            <v>40.531999999999996</v>
          </cell>
        </row>
        <row r="84">
          <cell r="O84">
            <v>78.603999999999999</v>
          </cell>
        </row>
        <row r="85">
          <cell r="O85">
            <v>102.203</v>
          </cell>
        </row>
        <row r="86">
          <cell r="O86">
            <v>117.95049999999999</v>
          </cell>
        </row>
        <row r="87">
          <cell r="O87">
            <v>552.83150000000001</v>
          </cell>
        </row>
        <row r="89">
          <cell r="O89">
            <v>202.66</v>
          </cell>
        </row>
        <row r="91">
          <cell r="O91">
            <v>86.004000000000005</v>
          </cell>
        </row>
        <row r="92">
          <cell r="O92">
            <v>159.73250000000002</v>
          </cell>
        </row>
        <row r="94">
          <cell r="O94">
            <v>61.413000000000004</v>
          </cell>
        </row>
        <row r="96">
          <cell r="O96">
            <v>36.822000000000003</v>
          </cell>
        </row>
        <row r="97">
          <cell r="O97">
            <v>61.413000000000004</v>
          </cell>
        </row>
        <row r="99">
          <cell r="O99">
            <v>122.846</v>
          </cell>
        </row>
        <row r="101">
          <cell r="O101">
            <v>110.5505</v>
          </cell>
        </row>
        <row r="103">
          <cell r="O103">
            <v>142.48699999999999</v>
          </cell>
        </row>
        <row r="104">
          <cell r="O104">
            <v>169.55799999999999</v>
          </cell>
        </row>
        <row r="105">
          <cell r="O105">
            <v>125.316</v>
          </cell>
        </row>
        <row r="107">
          <cell r="O107">
            <v>95.839499999999987</v>
          </cell>
        </row>
        <row r="108">
          <cell r="O108">
            <v>79.814000000000007</v>
          </cell>
        </row>
        <row r="109">
          <cell r="O109">
            <v>65.13300000000001</v>
          </cell>
        </row>
        <row r="110">
          <cell r="O110">
            <v>115.48050000000001</v>
          </cell>
        </row>
        <row r="112">
          <cell r="O112">
            <v>227.8115</v>
          </cell>
        </row>
        <row r="113">
          <cell r="O113">
            <v>306.47999999999996</v>
          </cell>
        </row>
        <row r="116">
          <cell r="O116">
            <v>37.253500000000003</v>
          </cell>
        </row>
        <row r="118">
          <cell r="O118">
            <v>196.55450000000002</v>
          </cell>
        </row>
        <row r="120">
          <cell r="O120">
            <v>530.71050000000002</v>
          </cell>
        </row>
      </sheetData>
      <sheetData sheetId="2"/>
      <sheetData sheetId="3">
        <row r="19">
          <cell r="N19">
            <v>83.112499999999997</v>
          </cell>
        </row>
        <row r="20">
          <cell r="N20">
            <v>107.262</v>
          </cell>
        </row>
        <row r="21">
          <cell r="N21">
            <v>131.44150000000002</v>
          </cell>
        </row>
        <row r="22">
          <cell r="N22">
            <v>173</v>
          </cell>
        </row>
        <row r="23">
          <cell r="N23">
            <v>197.17950000000002</v>
          </cell>
        </row>
        <row r="24">
          <cell r="N24">
            <v>221.32900000000001</v>
          </cell>
        </row>
        <row r="25">
          <cell r="N25">
            <v>86.004000000000005</v>
          </cell>
        </row>
        <row r="26">
          <cell r="N26">
            <v>29.9725</v>
          </cell>
        </row>
        <row r="27">
          <cell r="N27">
            <v>36.692999999999998</v>
          </cell>
        </row>
        <row r="28">
          <cell r="N28">
            <v>118.95250000000001</v>
          </cell>
        </row>
        <row r="29">
          <cell r="N29">
            <v>192.71550000000002</v>
          </cell>
        </row>
        <row r="31">
          <cell r="N31">
            <v>673.5</v>
          </cell>
        </row>
        <row r="32">
          <cell r="N32">
            <v>647.61450000000002</v>
          </cell>
        </row>
        <row r="34">
          <cell r="N34">
            <v>121.77949999999998</v>
          </cell>
        </row>
        <row r="35">
          <cell r="N35">
            <v>147.6105</v>
          </cell>
        </row>
        <row r="36">
          <cell r="N36">
            <v>49.559000000000005</v>
          </cell>
        </row>
        <row r="37">
          <cell r="N37">
            <v>90.502499999999998</v>
          </cell>
        </row>
        <row r="38">
          <cell r="N38">
            <v>147.6105</v>
          </cell>
        </row>
        <row r="39">
          <cell r="N39">
            <v>227.39</v>
          </cell>
        </row>
        <row r="40">
          <cell r="N40">
            <v>87.3185</v>
          </cell>
        </row>
        <row r="42">
          <cell r="N42">
            <v>121.77949999999998</v>
          </cell>
        </row>
        <row r="43">
          <cell r="N43">
            <v>466.63399999999996</v>
          </cell>
        </row>
        <row r="44">
          <cell r="N44">
            <v>492.4550000000001</v>
          </cell>
        </row>
        <row r="45">
          <cell r="N45">
            <v>496.79</v>
          </cell>
        </row>
        <row r="46">
          <cell r="N46">
            <v>522.61099999999999</v>
          </cell>
        </row>
        <row r="47">
          <cell r="N47">
            <v>617.47850000000005</v>
          </cell>
        </row>
        <row r="48">
          <cell r="N48">
            <v>326.49799999999999</v>
          </cell>
        </row>
        <row r="49">
          <cell r="N49">
            <v>352.38350000000003</v>
          </cell>
        </row>
        <row r="50">
          <cell r="N50">
            <v>448.27749999999992</v>
          </cell>
        </row>
        <row r="51">
          <cell r="N51">
            <v>477.39699999999999</v>
          </cell>
        </row>
        <row r="53">
          <cell r="N53">
            <v>211.19099999999997</v>
          </cell>
        </row>
        <row r="54">
          <cell r="N54">
            <v>480.601</v>
          </cell>
        </row>
        <row r="55">
          <cell r="N55">
            <v>145.453</v>
          </cell>
        </row>
        <row r="56">
          <cell r="N56">
            <v>268.34350000000001</v>
          </cell>
        </row>
        <row r="57">
          <cell r="N57">
            <v>300.66699999999997</v>
          </cell>
        </row>
        <row r="58">
          <cell r="N58">
            <v>163.80950000000001</v>
          </cell>
        </row>
      </sheetData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проток"/>
      <sheetName val="кальк"/>
      <sheetName val="доп. к проток "/>
      <sheetName val="доп. к кальк "/>
      <sheetName val="Ч.т.с."/>
    </sheetNames>
    <sheetDataSet>
      <sheetData sheetId="0"/>
      <sheetData sheetId="1">
        <row r="17">
          <cell r="P17">
            <v>6.6660000000000004</v>
          </cell>
        </row>
        <row r="19">
          <cell r="P19">
            <v>5.1779999999999999</v>
          </cell>
        </row>
        <row r="21">
          <cell r="P21">
            <v>26.996499999999997</v>
          </cell>
        </row>
        <row r="22">
          <cell r="P22">
            <v>5.1779999999999999</v>
          </cell>
        </row>
        <row r="23">
          <cell r="P23">
            <v>8.2829999999999995</v>
          </cell>
        </row>
        <row r="25">
          <cell r="P25">
            <v>6.2445000000000004</v>
          </cell>
        </row>
        <row r="27">
          <cell r="P27">
            <v>30.210499999999996</v>
          </cell>
        </row>
        <row r="28">
          <cell r="P28">
            <v>12.6625</v>
          </cell>
        </row>
        <row r="31">
          <cell r="P31">
            <v>118.95250000000001</v>
          </cell>
        </row>
        <row r="32">
          <cell r="P32">
            <v>137.73049999999998</v>
          </cell>
        </row>
        <row r="33">
          <cell r="P33">
            <v>150.88899999999998</v>
          </cell>
        </row>
        <row r="34">
          <cell r="P34">
            <v>209.26149999999998</v>
          </cell>
        </row>
        <row r="37">
          <cell r="P37">
            <v>55.049499999999995</v>
          </cell>
        </row>
        <row r="38">
          <cell r="P38">
            <v>154.21199999999999</v>
          </cell>
        </row>
        <row r="39">
          <cell r="P39">
            <v>152</v>
          </cell>
        </row>
        <row r="40">
          <cell r="P40">
            <v>62.762</v>
          </cell>
        </row>
        <row r="41">
          <cell r="P41">
            <v>68.272500000000008</v>
          </cell>
        </row>
        <row r="42">
          <cell r="P42">
            <v>91.449999999999989</v>
          </cell>
        </row>
        <row r="44">
          <cell r="P44">
            <v>27.547000000000001</v>
          </cell>
        </row>
        <row r="46">
          <cell r="P46">
            <v>46.711999999999996</v>
          </cell>
        </row>
        <row r="49">
          <cell r="P49">
            <v>203.34950000000001</v>
          </cell>
        </row>
        <row r="51">
          <cell r="P51">
            <v>147.42699999999999</v>
          </cell>
        </row>
        <row r="53">
          <cell r="P53">
            <v>16.124499999999998</v>
          </cell>
        </row>
        <row r="55">
          <cell r="P55">
            <v>63.33250000000001</v>
          </cell>
        </row>
        <row r="57">
          <cell r="P57">
            <v>107.262</v>
          </cell>
        </row>
        <row r="58">
          <cell r="P58">
            <v>164.04750000000001</v>
          </cell>
        </row>
        <row r="60">
          <cell r="P60">
            <v>67.602999999999994</v>
          </cell>
        </row>
        <row r="61">
          <cell r="P61">
            <v>214.65299999999999</v>
          </cell>
        </row>
        <row r="63">
          <cell r="P63">
            <v>86.32650000000001</v>
          </cell>
        </row>
        <row r="65">
          <cell r="P65">
            <v>152.506</v>
          </cell>
        </row>
        <row r="66">
          <cell r="P66">
            <v>43.002000000000002</v>
          </cell>
        </row>
        <row r="68">
          <cell r="P68">
            <v>281.68549999999999</v>
          </cell>
        </row>
        <row r="69">
          <cell r="P69">
            <v>107.649</v>
          </cell>
        </row>
        <row r="70">
          <cell r="P70">
            <v>386.67099999999999</v>
          </cell>
        </row>
        <row r="71">
          <cell r="P71">
            <v>591.3895</v>
          </cell>
        </row>
        <row r="73">
          <cell r="P73">
            <v>70.623499999999993</v>
          </cell>
        </row>
        <row r="75">
          <cell r="P75">
            <v>1072.0549999999998</v>
          </cell>
        </row>
        <row r="77">
          <cell r="P77">
            <v>1207.6279999999999</v>
          </cell>
        </row>
        <row r="79">
          <cell r="P79">
            <v>1331.9965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ROT5"/>
      <sheetName val="Кальк."/>
      <sheetName val="Ч.т.с."/>
    </sheetNames>
    <sheetDataSet>
      <sheetData sheetId="0"/>
      <sheetData sheetId="1">
        <row r="21">
          <cell r="N21">
            <v>16.38</v>
          </cell>
          <cell r="O21">
            <v>98.302736999999993</v>
          </cell>
        </row>
        <row r="23">
          <cell r="N23">
            <v>21.71</v>
          </cell>
          <cell r="O23">
            <v>130.24012652499999</v>
          </cell>
        </row>
        <row r="26">
          <cell r="N26">
            <v>27.03</v>
          </cell>
          <cell r="O26">
            <v>162.18751605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оверП"/>
      <sheetName val="поверК"/>
      <sheetName val="поверС 01_12"/>
    </sheetNames>
    <sheetDataSet>
      <sheetData sheetId="0"/>
      <sheetData sheetId="1">
        <row r="20">
          <cell r="M20">
            <v>978.68549999999993</v>
          </cell>
        </row>
        <row r="21">
          <cell r="M21">
            <v>1039.7315000000001</v>
          </cell>
        </row>
        <row r="22">
          <cell r="M22">
            <v>1652.8649999999998</v>
          </cell>
        </row>
        <row r="23">
          <cell r="M23">
            <v>1189.693</v>
          </cell>
        </row>
        <row r="24">
          <cell r="M24">
            <v>686.60400000000004</v>
          </cell>
        </row>
        <row r="25">
          <cell r="M25">
            <v>916.8309999999999</v>
          </cell>
        </row>
        <row r="26">
          <cell r="M26">
            <v>957.11500000000001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протокол"/>
      <sheetName val="кальк"/>
      <sheetName val="Ч.т.с."/>
    </sheetNames>
    <sheetDataSet>
      <sheetData sheetId="0"/>
      <sheetData sheetId="1">
        <row r="18">
          <cell r="P18">
            <v>61.18</v>
          </cell>
        </row>
        <row r="19">
          <cell r="P19">
            <v>64.08</v>
          </cell>
        </row>
        <row r="20">
          <cell r="P20">
            <v>95.16</v>
          </cell>
        </row>
        <row r="21">
          <cell r="P21">
            <v>102.95</v>
          </cell>
        </row>
        <row r="22">
          <cell r="P22">
            <v>599.24</v>
          </cell>
        </row>
        <row r="23">
          <cell r="P23">
            <v>838.1099999999999</v>
          </cell>
        </row>
        <row r="24">
          <cell r="P24">
            <v>1076.99</v>
          </cell>
        </row>
        <row r="25">
          <cell r="P25">
            <v>143.98000000000002</v>
          </cell>
        </row>
        <row r="26">
          <cell r="P26">
            <v>254.83999999999997</v>
          </cell>
        </row>
        <row r="27">
          <cell r="P27">
            <v>350.84</v>
          </cell>
        </row>
        <row r="28">
          <cell r="P28">
            <v>418</v>
          </cell>
        </row>
        <row r="29">
          <cell r="P29">
            <v>61.740000000000009</v>
          </cell>
        </row>
        <row r="30">
          <cell r="P30">
            <v>58.27</v>
          </cell>
        </row>
        <row r="31">
          <cell r="P31">
            <v>104.85</v>
          </cell>
        </row>
        <row r="33">
          <cell r="P33">
            <v>69.89</v>
          </cell>
        </row>
        <row r="34">
          <cell r="P34">
            <v>359.44</v>
          </cell>
        </row>
        <row r="35">
          <cell r="P35">
            <v>646.94999999999993</v>
          </cell>
        </row>
        <row r="37">
          <cell r="P37">
            <v>384.51</v>
          </cell>
        </row>
        <row r="38">
          <cell r="P38">
            <v>1331.13</v>
          </cell>
        </row>
        <row r="39">
          <cell r="P39">
            <v>2595.66</v>
          </cell>
        </row>
        <row r="40">
          <cell r="P40">
            <v>1298.77</v>
          </cell>
        </row>
        <row r="41">
          <cell r="P41">
            <v>394.21</v>
          </cell>
        </row>
        <row r="42">
          <cell r="P42">
            <v>226.14999999999998</v>
          </cell>
        </row>
        <row r="43">
          <cell r="P43">
            <v>276.44</v>
          </cell>
        </row>
        <row r="44">
          <cell r="P44">
            <v>161.51</v>
          </cell>
        </row>
        <row r="45">
          <cell r="P45">
            <v>471.02</v>
          </cell>
        </row>
        <row r="46">
          <cell r="P46">
            <v>593.87</v>
          </cell>
        </row>
        <row r="47">
          <cell r="P47">
            <v>471.02</v>
          </cell>
        </row>
        <row r="48">
          <cell r="P48">
            <v>573.4</v>
          </cell>
        </row>
        <row r="49">
          <cell r="P49">
            <v>604.13</v>
          </cell>
        </row>
        <row r="50">
          <cell r="P50">
            <v>696.31999999999994</v>
          </cell>
        </row>
        <row r="51">
          <cell r="P51">
            <v>604.13</v>
          </cell>
        </row>
        <row r="52">
          <cell r="P52">
            <v>737.20999999999992</v>
          </cell>
        </row>
        <row r="53">
          <cell r="P53">
            <v>696.31999999999994</v>
          </cell>
        </row>
        <row r="54">
          <cell r="P54">
            <v>849.84</v>
          </cell>
        </row>
        <row r="55">
          <cell r="P55">
            <v>696.31999999999994</v>
          </cell>
        </row>
        <row r="56">
          <cell r="P56">
            <v>757.73</v>
          </cell>
        </row>
        <row r="57">
          <cell r="P57">
            <v>235.49</v>
          </cell>
        </row>
        <row r="58">
          <cell r="P58">
            <v>383.95</v>
          </cell>
        </row>
        <row r="59">
          <cell r="P59">
            <v>118.75999999999999</v>
          </cell>
        </row>
        <row r="60">
          <cell r="P60">
            <v>368.64</v>
          </cell>
        </row>
        <row r="61">
          <cell r="P61">
            <v>619.5</v>
          </cell>
        </row>
        <row r="62">
          <cell r="P62">
            <v>121.83999999999999</v>
          </cell>
        </row>
        <row r="63">
          <cell r="P63">
            <v>404.46999999999997</v>
          </cell>
        </row>
        <row r="64">
          <cell r="P64">
            <v>716.74</v>
          </cell>
        </row>
        <row r="65">
          <cell r="P65">
            <v>125.93</v>
          </cell>
        </row>
        <row r="66">
          <cell r="P66">
            <v>450.51</v>
          </cell>
        </row>
        <row r="67">
          <cell r="P67">
            <v>849.84</v>
          </cell>
        </row>
        <row r="68">
          <cell r="P68">
            <v>266.26</v>
          </cell>
        </row>
        <row r="69">
          <cell r="P69">
            <v>163.81</v>
          </cell>
        </row>
        <row r="70">
          <cell r="P70">
            <v>235.49</v>
          </cell>
        </row>
        <row r="71">
          <cell r="P71">
            <v>138.24</v>
          </cell>
        </row>
        <row r="72">
          <cell r="P72">
            <v>368.64</v>
          </cell>
        </row>
        <row r="73">
          <cell r="P73">
            <v>220.15999999999997</v>
          </cell>
        </row>
        <row r="74">
          <cell r="P74">
            <v>163.81</v>
          </cell>
        </row>
        <row r="75">
          <cell r="P75">
            <v>389.1</v>
          </cell>
        </row>
        <row r="76">
          <cell r="P76">
            <v>266.26</v>
          </cell>
        </row>
        <row r="77">
          <cell r="P77">
            <v>185.30999999999997</v>
          </cell>
        </row>
        <row r="78">
          <cell r="P78">
            <v>57.66</v>
          </cell>
        </row>
        <row r="79">
          <cell r="P79">
            <v>257</v>
          </cell>
        </row>
        <row r="80">
          <cell r="P80">
            <v>293.87</v>
          </cell>
        </row>
        <row r="81">
          <cell r="P81">
            <v>379.88</v>
          </cell>
        </row>
        <row r="82">
          <cell r="P82">
            <v>276.44</v>
          </cell>
        </row>
        <row r="83">
          <cell r="P83">
            <v>16.36</v>
          </cell>
        </row>
        <row r="84">
          <cell r="P84">
            <v>137.21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прот8"/>
      <sheetName val="кальк8"/>
    </sheetNames>
    <sheetDataSet>
      <sheetData sheetId="0"/>
      <sheetData sheetId="1">
        <row r="20">
          <cell r="M20">
            <v>137.91999999999999</v>
          </cell>
          <cell r="N20">
            <v>27.58</v>
          </cell>
          <cell r="O20">
            <v>165.5</v>
          </cell>
        </row>
        <row r="25">
          <cell r="M25">
            <v>36.69</v>
          </cell>
          <cell r="N25">
            <v>7.34</v>
          </cell>
          <cell r="O25">
            <v>44.03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прот"/>
      <sheetName val="кальк"/>
      <sheetName val="Ч.т.с."/>
    </sheetNames>
    <sheetDataSet>
      <sheetData sheetId="0"/>
      <sheetData sheetId="1">
        <row r="18">
          <cell r="N18">
            <v>60.598196850000001</v>
          </cell>
        </row>
        <row r="20">
          <cell r="N20">
            <v>121.1863937</v>
          </cell>
        </row>
        <row r="22">
          <cell r="N22">
            <v>37.44943078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topLeftCell="A16" zoomScale="120" workbookViewId="0">
      <selection activeCell="J15" sqref="J15"/>
    </sheetView>
  </sheetViews>
  <sheetFormatPr defaultRowHeight="13.2"/>
  <cols>
    <col min="1" max="1" width="6.44140625" customWidth="1"/>
    <col min="2" max="2" width="35.6640625" customWidth="1"/>
    <col min="4" max="4" width="9.109375" customWidth="1"/>
  </cols>
  <sheetData>
    <row r="1" spans="1:6" ht="14.4">
      <c r="A1" s="3" t="s">
        <v>0</v>
      </c>
      <c r="B1" s="4"/>
      <c r="C1" s="3"/>
      <c r="D1" s="5"/>
      <c r="E1" s="5"/>
      <c r="F1" s="5"/>
    </row>
    <row r="2" spans="1:6">
      <c r="A2" s="1" t="s">
        <v>1</v>
      </c>
      <c r="B2" s="1"/>
      <c r="C2" s="1"/>
      <c r="D2" s="4"/>
      <c r="E2" s="4"/>
      <c r="F2" s="4"/>
    </row>
    <row r="3" spans="1:6">
      <c r="A3" s="1" t="s">
        <v>2</v>
      </c>
      <c r="B3" s="4"/>
      <c r="C3" s="1"/>
      <c r="D3" s="4"/>
      <c r="E3" s="4"/>
      <c r="F3" s="4"/>
    </row>
    <row r="4" spans="1:6">
      <c r="A4" s="2"/>
      <c r="B4" s="2"/>
    </row>
    <row r="5" spans="1:6" ht="13.8" thickBot="1">
      <c r="C5" t="s">
        <v>3</v>
      </c>
      <c r="E5" t="s">
        <v>38</v>
      </c>
    </row>
    <row r="6" spans="1:6">
      <c r="A6" s="6"/>
      <c r="B6" s="7"/>
      <c r="C6" s="7"/>
      <c r="D6" s="7"/>
      <c r="E6" s="7" t="s">
        <v>5</v>
      </c>
      <c r="F6" s="7" t="s">
        <v>4</v>
      </c>
    </row>
    <row r="7" spans="1:6">
      <c r="A7" s="8" t="s">
        <v>6</v>
      </c>
      <c r="B7" s="9" t="s">
        <v>7</v>
      </c>
      <c r="C7" s="9" t="s">
        <v>8</v>
      </c>
      <c r="D7" s="9" t="s">
        <v>39</v>
      </c>
      <c r="E7" s="9" t="s">
        <v>9</v>
      </c>
      <c r="F7" s="9" t="s">
        <v>10</v>
      </c>
    </row>
    <row r="8" spans="1:6">
      <c r="A8" s="8" t="s">
        <v>11</v>
      </c>
      <c r="B8" s="9" t="s">
        <v>12</v>
      </c>
      <c r="C8" s="9" t="s">
        <v>13</v>
      </c>
      <c r="D8" s="9" t="s">
        <v>14</v>
      </c>
      <c r="E8" s="10">
        <v>0.2</v>
      </c>
      <c r="F8" s="9" t="s">
        <v>14</v>
      </c>
    </row>
    <row r="9" spans="1:6" ht="13.8" thickBot="1">
      <c r="A9" s="8"/>
      <c r="B9" s="9"/>
      <c r="C9" s="9"/>
      <c r="D9" s="9" t="s">
        <v>9</v>
      </c>
      <c r="E9" s="9"/>
      <c r="F9" s="9" t="s">
        <v>9</v>
      </c>
    </row>
    <row r="10" spans="1:6" ht="13.8" thickBot="1">
      <c r="A10" s="11">
        <v>1</v>
      </c>
      <c r="B10" s="41">
        <v>2</v>
      </c>
      <c r="C10" s="11">
        <v>3</v>
      </c>
      <c r="D10" s="12">
        <v>4</v>
      </c>
      <c r="E10" s="13">
        <v>5</v>
      </c>
      <c r="F10" s="14">
        <v>6</v>
      </c>
    </row>
    <row r="11" spans="1:6">
      <c r="A11" s="15">
        <v>1</v>
      </c>
      <c r="B11" s="16" t="s">
        <v>15</v>
      </c>
      <c r="C11" s="15"/>
      <c r="D11" s="17"/>
      <c r="E11" s="17"/>
      <c r="F11" s="17"/>
    </row>
    <row r="12" spans="1:6">
      <c r="A12" s="18"/>
      <c r="B12" s="19" t="s">
        <v>16</v>
      </c>
      <c r="C12" s="18"/>
      <c r="D12" s="21"/>
      <c r="E12" s="21"/>
      <c r="F12" s="22"/>
    </row>
    <row r="13" spans="1:6">
      <c r="A13" s="23"/>
      <c r="B13" s="19" t="s">
        <v>17</v>
      </c>
      <c r="C13" s="18" t="s">
        <v>18</v>
      </c>
      <c r="D13" s="24">
        <f>[1]кальк!O16</f>
        <v>781.82999999999993</v>
      </c>
      <c r="E13" s="24">
        <f>D13*0.2</f>
        <v>156.36599999999999</v>
      </c>
      <c r="F13" s="25">
        <f>D13+E13</f>
        <v>938.19599999999991</v>
      </c>
    </row>
    <row r="14" spans="1:6">
      <c r="A14" s="18">
        <v>2</v>
      </c>
      <c r="B14" s="16" t="s">
        <v>19</v>
      </c>
      <c r="C14" s="18"/>
      <c r="D14" s="24"/>
      <c r="E14" s="24"/>
      <c r="F14" s="25"/>
    </row>
    <row r="15" spans="1:6">
      <c r="A15" s="18"/>
      <c r="B15" s="19" t="s">
        <v>20</v>
      </c>
      <c r="C15" s="18"/>
      <c r="D15" s="24"/>
      <c r="E15" s="24"/>
      <c r="F15" s="25"/>
    </row>
    <row r="16" spans="1:6">
      <c r="A16" s="23"/>
      <c r="B16" s="19" t="s">
        <v>17</v>
      </c>
      <c r="C16" s="18" t="s">
        <v>21</v>
      </c>
      <c r="D16" s="24">
        <f>[1]кальк!O19</f>
        <v>1214.72</v>
      </c>
      <c r="E16" s="24">
        <f>D16*0.2</f>
        <v>242.94400000000002</v>
      </c>
      <c r="F16" s="25">
        <f>D16+E16</f>
        <v>1457.664</v>
      </c>
    </row>
    <row r="17" spans="1:7">
      <c r="A17" s="18">
        <v>3</v>
      </c>
      <c r="B17" s="19" t="s">
        <v>22</v>
      </c>
      <c r="C17" s="18"/>
      <c r="D17" s="24"/>
      <c r="E17" s="24"/>
      <c r="F17" s="25"/>
    </row>
    <row r="18" spans="1:7">
      <c r="A18" s="18"/>
      <c r="B18" s="19" t="s">
        <v>23</v>
      </c>
      <c r="C18" s="18" t="s">
        <v>24</v>
      </c>
      <c r="D18" s="24">
        <f>[1]кальк!O21</f>
        <v>516.94000000000005</v>
      </c>
      <c r="E18" s="24">
        <f>D18*0.2</f>
        <v>103.38800000000002</v>
      </c>
      <c r="F18" s="25">
        <f>D18+E18</f>
        <v>620.32800000000009</v>
      </c>
    </row>
    <row r="19" spans="1:7">
      <c r="A19" s="18">
        <v>4</v>
      </c>
      <c r="B19" s="19" t="s">
        <v>15</v>
      </c>
      <c r="C19" s="18"/>
      <c r="D19" s="24"/>
      <c r="E19" s="24"/>
      <c r="F19" s="25"/>
    </row>
    <row r="20" spans="1:7">
      <c r="A20" s="18"/>
      <c r="B20" s="19" t="s">
        <v>25</v>
      </c>
      <c r="C20" s="18" t="s">
        <v>21</v>
      </c>
      <c r="D20" s="24">
        <f>[1]кальк!O24</f>
        <v>1792.0300000000002</v>
      </c>
      <c r="E20" s="24">
        <f t="shared" ref="E20:E29" si="0">D20*0.2</f>
        <v>358.40600000000006</v>
      </c>
      <c r="F20" s="25">
        <f t="shared" ref="F20:F29" si="1">D20+E20</f>
        <v>2150.4360000000001</v>
      </c>
    </row>
    <row r="21" spans="1:7">
      <c r="A21" s="18"/>
      <c r="B21" s="16" t="s">
        <v>26</v>
      </c>
      <c r="C21" s="18" t="s">
        <v>21</v>
      </c>
      <c r="D21" s="24">
        <f>[1]кальк!O25</f>
        <v>2749.9</v>
      </c>
      <c r="E21" s="24">
        <f t="shared" si="0"/>
        <v>549.98</v>
      </c>
      <c r="F21" s="25">
        <f t="shared" si="1"/>
        <v>3299.88</v>
      </c>
    </row>
    <row r="22" spans="1:7">
      <c r="A22" s="18"/>
      <c r="B22" s="16" t="s">
        <v>27</v>
      </c>
      <c r="C22" s="18" t="s">
        <v>21</v>
      </c>
      <c r="D22" s="24">
        <f>[1]кальк!O26</f>
        <v>3756.7900000000004</v>
      </c>
      <c r="E22" s="24">
        <f t="shared" si="0"/>
        <v>751.35800000000017</v>
      </c>
      <c r="F22" s="25">
        <f t="shared" si="1"/>
        <v>4508.148000000001</v>
      </c>
    </row>
    <row r="23" spans="1:7">
      <c r="A23" s="18"/>
      <c r="B23" s="26" t="s">
        <v>28</v>
      </c>
      <c r="C23" s="18" t="s">
        <v>21</v>
      </c>
      <c r="D23" s="24">
        <f>[1]кальк!O27</f>
        <v>4733.8999999999996</v>
      </c>
      <c r="E23" s="24">
        <f t="shared" si="0"/>
        <v>946.78</v>
      </c>
      <c r="F23" s="25">
        <f t="shared" si="1"/>
        <v>5680.6799999999994</v>
      </c>
    </row>
    <row r="24" spans="1:7">
      <c r="A24" s="27">
        <v>5</v>
      </c>
      <c r="B24" s="16" t="s">
        <v>29</v>
      </c>
      <c r="C24" s="18" t="s">
        <v>21</v>
      </c>
      <c r="D24" s="24">
        <f>[1]кальк!O29</f>
        <v>36.69</v>
      </c>
      <c r="E24" s="24">
        <f t="shared" si="0"/>
        <v>7.3380000000000001</v>
      </c>
      <c r="F24" s="25">
        <f t="shared" si="1"/>
        <v>44.027999999999999</v>
      </c>
    </row>
    <row r="25" spans="1:7">
      <c r="A25" s="27">
        <v>6</v>
      </c>
      <c r="B25" s="26" t="s">
        <v>30</v>
      </c>
      <c r="C25" s="18" t="s">
        <v>21</v>
      </c>
      <c r="D25" s="24">
        <f>[1]кальк!O30</f>
        <v>57.16</v>
      </c>
      <c r="E25" s="24">
        <f t="shared" si="0"/>
        <v>11.432</v>
      </c>
      <c r="F25" s="25">
        <f t="shared" si="1"/>
        <v>68.591999999999999</v>
      </c>
      <c r="G25" s="28"/>
    </row>
    <row r="26" spans="1:7">
      <c r="A26" s="27">
        <v>7</v>
      </c>
      <c r="B26" s="26" t="s">
        <v>31</v>
      </c>
      <c r="C26" s="18" t="s">
        <v>21</v>
      </c>
      <c r="D26" s="24">
        <f>[1]кальк!O31</f>
        <v>164.9</v>
      </c>
      <c r="E26" s="24">
        <f t="shared" si="0"/>
        <v>32.980000000000004</v>
      </c>
      <c r="F26" s="25">
        <f t="shared" si="1"/>
        <v>197.88</v>
      </c>
      <c r="G26" s="29"/>
    </row>
    <row r="27" spans="1:7">
      <c r="A27" s="27">
        <v>8</v>
      </c>
      <c r="B27" s="16" t="s">
        <v>32</v>
      </c>
      <c r="C27" s="18" t="s">
        <v>21</v>
      </c>
      <c r="D27" s="24">
        <f>[1]кальк!O32</f>
        <v>52.219999999999992</v>
      </c>
      <c r="E27" s="24">
        <f t="shared" si="0"/>
        <v>10.443999999999999</v>
      </c>
      <c r="F27" s="25">
        <f t="shared" si="1"/>
        <v>62.663999999999987</v>
      </c>
      <c r="G27" s="29"/>
    </row>
    <row r="28" spans="1:7">
      <c r="A28" s="27">
        <v>9</v>
      </c>
      <c r="B28" s="26" t="s">
        <v>33</v>
      </c>
      <c r="C28" s="18" t="s">
        <v>21</v>
      </c>
      <c r="D28" s="24">
        <f>[1]кальк!O33</f>
        <v>92.12</v>
      </c>
      <c r="E28" s="24">
        <f t="shared" si="0"/>
        <v>18.424000000000003</v>
      </c>
      <c r="F28" s="25">
        <f t="shared" si="1"/>
        <v>110.54400000000001</v>
      </c>
      <c r="G28" s="29"/>
    </row>
    <row r="29" spans="1:7">
      <c r="A29" s="27">
        <v>10</v>
      </c>
      <c r="B29" s="26" t="s">
        <v>34</v>
      </c>
      <c r="C29" s="18" t="s">
        <v>21</v>
      </c>
      <c r="D29" s="24">
        <f>[1]кальк!O34</f>
        <v>269.45</v>
      </c>
      <c r="E29" s="24">
        <f t="shared" si="0"/>
        <v>53.89</v>
      </c>
      <c r="F29" s="25">
        <f t="shared" si="1"/>
        <v>323.33999999999997</v>
      </c>
      <c r="G29" s="29"/>
    </row>
    <row r="30" spans="1:7">
      <c r="A30" s="27"/>
      <c r="B30" s="26"/>
      <c r="C30" s="18"/>
      <c r="D30" s="26"/>
      <c r="E30" s="24"/>
      <c r="F30" s="31"/>
      <c r="G30" s="29"/>
    </row>
    <row r="31" spans="1:7">
      <c r="A31" s="27">
        <v>11</v>
      </c>
      <c r="B31" s="32" t="s">
        <v>35</v>
      </c>
      <c r="C31" s="18"/>
      <c r="D31" s="26"/>
      <c r="E31" s="24"/>
      <c r="F31" s="31"/>
      <c r="G31" s="29"/>
    </row>
    <row r="32" spans="1:7">
      <c r="A32" s="27"/>
      <c r="B32" s="32" t="s">
        <v>36</v>
      </c>
      <c r="C32" s="18"/>
      <c r="D32" s="26"/>
      <c r="E32" s="24"/>
      <c r="F32" s="26"/>
      <c r="G32" s="29"/>
    </row>
    <row r="33" spans="1:7" ht="13.8" thickBot="1">
      <c r="A33" s="33"/>
      <c r="B33" s="34" t="s">
        <v>37</v>
      </c>
      <c r="C33" s="42" t="s">
        <v>21</v>
      </c>
      <c r="D33" s="35">
        <f>[1]кальк!O37</f>
        <v>40.949999999999996</v>
      </c>
      <c r="E33" s="35">
        <f>D33*0.2</f>
        <v>8.19</v>
      </c>
      <c r="F33" s="36">
        <f>D33+E33</f>
        <v>49.139999999999993</v>
      </c>
      <c r="G33" s="29"/>
    </row>
    <row r="34" spans="1:7">
      <c r="A34" s="37"/>
      <c r="B34" s="30"/>
      <c r="C34" s="20"/>
      <c r="D34" s="30"/>
      <c r="E34" s="30"/>
      <c r="F34" s="30"/>
      <c r="G34" s="29"/>
    </row>
    <row r="35" spans="1:7">
      <c r="A35" s="30"/>
      <c r="B35" s="30"/>
      <c r="C35" s="20"/>
      <c r="D35" s="30"/>
      <c r="E35" s="30"/>
      <c r="F35" s="30"/>
    </row>
    <row r="36" spans="1:7">
      <c r="A36" s="38"/>
    </row>
    <row r="38" spans="1:7">
      <c r="A38" s="39"/>
    </row>
    <row r="39" spans="1:7">
      <c r="A39" s="39"/>
      <c r="B39" s="38"/>
    </row>
    <row r="40" spans="1:7">
      <c r="A40" s="39"/>
      <c r="B40" s="40"/>
    </row>
    <row r="41" spans="1:7">
      <c r="A41" s="39"/>
      <c r="B41" s="38"/>
    </row>
    <row r="42" spans="1:7">
      <c r="A42" s="39"/>
      <c r="B42" s="40"/>
    </row>
    <row r="43" spans="1:7">
      <c r="A43" s="39"/>
      <c r="B43" s="38"/>
    </row>
    <row r="44" spans="1:7">
      <c r="A44" s="39"/>
      <c r="B44" s="38"/>
    </row>
  </sheetData>
  <pageMargins left="0.98425196850393704" right="0" top="0.59055118110236227" bottom="0.39370078740157483" header="0.51181102362204722" footer="0.51181102362204722"/>
  <pageSetup paperSize="9" scale="90" orientation="portrait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C27" sqref="C27"/>
    </sheetView>
  </sheetViews>
  <sheetFormatPr defaultRowHeight="13.2"/>
  <cols>
    <col min="1" max="1" width="5.109375" customWidth="1"/>
    <col min="2" max="2" width="31.109375" customWidth="1"/>
    <col min="3" max="3" width="7.44140625" customWidth="1"/>
    <col min="4" max="4" width="8.6640625" customWidth="1"/>
    <col min="5" max="5" width="7.6640625" customWidth="1"/>
    <col min="6" max="6" width="10.77734375" customWidth="1"/>
    <col min="9" max="9" width="8.33203125" customWidth="1"/>
  </cols>
  <sheetData>
    <row r="1" spans="1:6" ht="13.8">
      <c r="A1" s="157"/>
      <c r="B1" s="157"/>
      <c r="C1" s="157"/>
      <c r="D1" s="158"/>
      <c r="E1" s="158"/>
      <c r="F1" s="158"/>
    </row>
    <row r="2" spans="1:6" ht="13.8">
      <c r="A2" s="157"/>
      <c r="B2" s="157"/>
      <c r="C2" s="157"/>
      <c r="D2" s="158"/>
      <c r="E2" s="158"/>
      <c r="F2" s="158"/>
    </row>
    <row r="3" spans="1:6" ht="13.8">
      <c r="A3" s="157"/>
      <c r="B3" s="157"/>
      <c r="C3" s="157"/>
      <c r="D3" s="158"/>
      <c r="E3" s="158"/>
      <c r="F3" s="158"/>
    </row>
    <row r="4" spans="1:6" ht="13.8">
      <c r="A4" s="157"/>
      <c r="B4" s="157"/>
      <c r="C4" s="157"/>
      <c r="D4" s="157"/>
      <c r="E4" s="157"/>
      <c r="F4" s="157"/>
    </row>
    <row r="5" spans="1:6" ht="13.8">
      <c r="A5" s="159" t="s">
        <v>598</v>
      </c>
      <c r="B5" s="158"/>
      <c r="C5" s="158"/>
      <c r="D5" s="158"/>
      <c r="E5" s="158"/>
      <c r="F5" s="158"/>
    </row>
    <row r="6" spans="1:6" ht="13.8">
      <c r="A6" s="158"/>
      <c r="B6" s="158"/>
      <c r="C6" s="158"/>
      <c r="D6" s="158"/>
      <c r="E6" s="158"/>
      <c r="F6" s="158"/>
    </row>
    <row r="7" spans="1:6" ht="13.8">
      <c r="A7" s="158" t="s">
        <v>599</v>
      </c>
      <c r="B7" s="158"/>
      <c r="C7" s="158"/>
      <c r="D7" s="158"/>
      <c r="E7" s="158"/>
      <c r="F7" s="158"/>
    </row>
    <row r="8" spans="1:6" ht="13.8">
      <c r="A8" s="158" t="s">
        <v>600</v>
      </c>
      <c r="B8" s="158"/>
      <c r="C8" s="158"/>
      <c r="D8" s="158"/>
      <c r="E8" s="158"/>
      <c r="F8" s="158"/>
    </row>
    <row r="9" spans="1:6" ht="13.8">
      <c r="A9" s="158"/>
      <c r="B9" s="158"/>
      <c r="C9" s="158"/>
      <c r="D9" s="158"/>
      <c r="E9" s="158"/>
      <c r="F9" s="158"/>
    </row>
    <row r="10" spans="1:6" ht="13.8">
      <c r="A10" s="157"/>
      <c r="B10" s="157"/>
      <c r="C10" s="513" t="s">
        <v>42</v>
      </c>
      <c r="D10" s="513"/>
      <c r="E10" s="513"/>
      <c r="F10" t="s">
        <v>601</v>
      </c>
    </row>
    <row r="11" spans="1:6" ht="13.8">
      <c r="A11" s="265" t="s">
        <v>6</v>
      </c>
      <c r="B11" s="266"/>
      <c r="C11" s="267" t="s">
        <v>8</v>
      </c>
      <c r="D11" s="265"/>
      <c r="E11" s="268"/>
      <c r="F11" s="265" t="s">
        <v>589</v>
      </c>
    </row>
    <row r="12" spans="1:6" ht="13.8">
      <c r="A12" s="269" t="s">
        <v>11</v>
      </c>
      <c r="B12" s="269" t="s">
        <v>602</v>
      </c>
      <c r="C12" s="269" t="s">
        <v>603</v>
      </c>
      <c r="D12" s="269" t="s">
        <v>39</v>
      </c>
      <c r="E12" s="269" t="s">
        <v>14</v>
      </c>
      <c r="F12" s="269" t="s">
        <v>10</v>
      </c>
    </row>
    <row r="13" spans="1:6" ht="13.8">
      <c r="A13" s="270"/>
      <c r="B13" s="270"/>
      <c r="C13" s="270"/>
      <c r="D13" s="269" t="s">
        <v>5</v>
      </c>
      <c r="E13" s="271">
        <v>0.2</v>
      </c>
      <c r="F13" s="269" t="s">
        <v>5</v>
      </c>
    </row>
    <row r="14" spans="1:6" ht="13.8">
      <c r="A14" s="272"/>
      <c r="B14" s="272"/>
      <c r="C14" s="272"/>
      <c r="D14" s="273" t="s">
        <v>9</v>
      </c>
      <c r="E14" s="274"/>
      <c r="F14" s="273" t="s">
        <v>9</v>
      </c>
    </row>
    <row r="15" spans="1:6" ht="13.8">
      <c r="A15" s="270" t="s">
        <v>470</v>
      </c>
      <c r="B15" s="270" t="s">
        <v>604</v>
      </c>
      <c r="C15" s="270"/>
      <c r="D15" s="270"/>
      <c r="E15" s="270"/>
      <c r="F15" s="270"/>
    </row>
    <row r="16" spans="1:6" ht="13.8">
      <c r="A16" s="270"/>
      <c r="B16" s="270" t="s">
        <v>605</v>
      </c>
      <c r="C16" s="269" t="s">
        <v>143</v>
      </c>
      <c r="D16" s="275">
        <f>[9]кальк!N18</f>
        <v>60.598196850000001</v>
      </c>
      <c r="E16" s="276">
        <f>ROUND(D16*0.2,2)</f>
        <v>12.12</v>
      </c>
      <c r="F16" s="275">
        <f>D16+E16</f>
        <v>72.718196849999998</v>
      </c>
    </row>
    <row r="17" spans="1:6" ht="13.8">
      <c r="A17" s="270"/>
      <c r="B17" s="270"/>
      <c r="D17" s="166"/>
      <c r="E17" s="95"/>
      <c r="F17" s="166"/>
    </row>
    <row r="18" spans="1:6" ht="13.8">
      <c r="A18" s="270" t="s">
        <v>474</v>
      </c>
      <c r="B18" s="270" t="s">
        <v>606</v>
      </c>
      <c r="C18" s="270"/>
      <c r="D18" s="277"/>
      <c r="E18" s="276"/>
      <c r="F18" s="275"/>
    </row>
    <row r="19" spans="1:6" ht="13.8">
      <c r="A19" s="270"/>
      <c r="B19" s="270" t="s">
        <v>607</v>
      </c>
      <c r="C19" s="269" t="s">
        <v>397</v>
      </c>
      <c r="D19" s="275">
        <f>[9]кальк!N20</f>
        <v>121.1863937</v>
      </c>
      <c r="E19" s="276">
        <f>ROUND(D19*0.2,2)</f>
        <v>24.24</v>
      </c>
      <c r="F19" s="275">
        <f>D19+E19</f>
        <v>145.42639370000001</v>
      </c>
    </row>
    <row r="20" spans="1:6" ht="13.8">
      <c r="A20" s="270"/>
      <c r="B20" s="270"/>
      <c r="C20" s="270"/>
      <c r="D20" s="179"/>
      <c r="E20" s="276"/>
      <c r="F20" s="275"/>
    </row>
    <row r="21" spans="1:6" ht="13.8">
      <c r="A21" s="270" t="s">
        <v>477</v>
      </c>
      <c r="B21" s="270" t="s">
        <v>604</v>
      </c>
      <c r="C21" s="270"/>
      <c r="D21" s="179"/>
      <c r="E21" s="276"/>
      <c r="F21" s="275"/>
    </row>
    <row r="22" spans="1:6" ht="13.8">
      <c r="A22" s="270"/>
      <c r="B22" s="270" t="s">
        <v>608</v>
      </c>
      <c r="C22" s="278" t="s">
        <v>609</v>
      </c>
      <c r="D22" s="275">
        <f>[9]кальк!N22</f>
        <v>37.44943078</v>
      </c>
      <c r="E22" s="276">
        <f>ROUND(D22*0.2,2)</f>
        <v>7.49</v>
      </c>
      <c r="F22" s="275">
        <f>D22+E22</f>
        <v>44.939430780000002</v>
      </c>
    </row>
    <row r="23" spans="1:6" ht="13.8">
      <c r="A23" s="272"/>
      <c r="B23" s="272"/>
      <c r="C23" s="272"/>
      <c r="D23" s="272"/>
      <c r="E23" s="272"/>
      <c r="F23" s="272"/>
    </row>
    <row r="24" spans="1:6" ht="13.8">
      <c r="A24" s="157"/>
      <c r="B24" s="157"/>
      <c r="C24" s="157"/>
      <c r="D24" s="157"/>
      <c r="E24" s="157"/>
      <c r="F24" s="157"/>
    </row>
    <row r="25" spans="1:6" ht="13.8">
      <c r="A25" s="157"/>
      <c r="B25" s="157"/>
      <c r="C25" s="157"/>
      <c r="D25" s="157"/>
      <c r="E25" s="157"/>
      <c r="F25" s="157"/>
    </row>
    <row r="26" spans="1:6" ht="13.8">
      <c r="A26" s="157"/>
    </row>
    <row r="27" spans="1:6" ht="13.8">
      <c r="A27" s="157"/>
    </row>
    <row r="28" spans="1:6" ht="13.8">
      <c r="A28" s="157"/>
    </row>
    <row r="29" spans="1:6" ht="13.8">
      <c r="A29" s="157"/>
    </row>
    <row r="30" spans="1:6" ht="13.8">
      <c r="A30" s="157"/>
      <c r="B30" s="157"/>
      <c r="C30" s="157"/>
      <c r="E30" s="157"/>
      <c r="F30" s="157"/>
    </row>
    <row r="31" spans="1:6" ht="13.8">
      <c r="A31" s="157"/>
      <c r="B31" s="279"/>
      <c r="C31" s="157"/>
      <c r="E31" s="157"/>
      <c r="F31" s="157"/>
    </row>
  </sheetData>
  <mergeCells count="1">
    <mergeCell ref="C10:E10"/>
  </mergeCells>
  <pageMargins left="0.98425196850393704" right="0" top="0.59055118110236227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1:G27"/>
  <sheetViews>
    <sheetView zoomScale="75" workbookViewId="0">
      <selection activeCell="J20" sqref="J20"/>
    </sheetView>
  </sheetViews>
  <sheetFormatPr defaultRowHeight="13.2"/>
  <cols>
    <col min="1" max="1" width="1.5546875" customWidth="1"/>
    <col min="2" max="2" width="7" customWidth="1"/>
    <col min="3" max="3" width="34.88671875" customWidth="1"/>
    <col min="4" max="4" width="11.6640625" customWidth="1"/>
    <col min="5" max="5" width="10.33203125" style="39" customWidth="1"/>
    <col min="6" max="6" width="12.6640625" customWidth="1"/>
    <col min="7" max="7" width="11.88671875" customWidth="1"/>
    <col min="8" max="8" width="12.6640625" customWidth="1"/>
  </cols>
  <sheetData>
    <row r="1" spans="2:7" ht="13.8">
      <c r="B1" s="157"/>
      <c r="C1" s="157"/>
      <c r="D1" s="157"/>
      <c r="E1" s="160"/>
    </row>
    <row r="2" spans="2:7" ht="13.8">
      <c r="B2" s="157"/>
      <c r="C2" s="157"/>
      <c r="D2" s="157"/>
      <c r="E2" s="160"/>
    </row>
    <row r="3" spans="2:7" ht="13.8">
      <c r="B3" s="157"/>
      <c r="C3" s="157"/>
      <c r="D3" s="157"/>
      <c r="E3" s="160"/>
    </row>
    <row r="4" spans="2:7" ht="13.8">
      <c r="B4" s="157"/>
      <c r="C4" s="157"/>
      <c r="D4" s="157"/>
      <c r="E4" s="160"/>
    </row>
    <row r="5" spans="2:7" ht="13.8">
      <c r="B5" s="157"/>
      <c r="C5" s="157"/>
      <c r="D5" s="157"/>
      <c r="E5" s="160"/>
    </row>
    <row r="6" spans="2:7" ht="13.8">
      <c r="B6" s="157"/>
      <c r="C6" s="157"/>
      <c r="D6" s="157"/>
      <c r="E6" s="160"/>
    </row>
    <row r="7" spans="2:7" ht="13.8">
      <c r="B7" s="514" t="s">
        <v>610</v>
      </c>
      <c r="C7" s="514"/>
      <c r="D7" s="514"/>
      <c r="E7" s="514"/>
      <c r="F7" s="514"/>
      <c r="G7" s="514"/>
    </row>
    <row r="8" spans="2:7" ht="13.8">
      <c r="B8" s="511" t="s">
        <v>611</v>
      </c>
      <c r="C8" s="511"/>
      <c r="D8" s="511"/>
      <c r="E8" s="511"/>
      <c r="F8" s="511"/>
      <c r="G8" s="511"/>
    </row>
    <row r="9" spans="2:7" ht="13.8">
      <c r="C9" s="160"/>
      <c r="D9" s="158" t="s">
        <v>612</v>
      </c>
      <c r="E9" s="160"/>
    </row>
    <row r="10" spans="2:7" ht="13.8">
      <c r="B10" s="157"/>
      <c r="C10" s="157"/>
      <c r="D10" s="157"/>
      <c r="E10" s="160"/>
    </row>
    <row r="11" spans="2:7" ht="13.8">
      <c r="B11" s="157"/>
      <c r="D11" s="157" t="s">
        <v>42</v>
      </c>
      <c r="F11" t="s">
        <v>351</v>
      </c>
    </row>
    <row r="12" spans="2:7" ht="13.8">
      <c r="B12" s="266"/>
      <c r="C12" s="266"/>
      <c r="D12" s="266"/>
      <c r="E12" s="280"/>
      <c r="F12" s="281" t="s">
        <v>14</v>
      </c>
      <c r="G12" s="251" t="s">
        <v>270</v>
      </c>
    </row>
    <row r="13" spans="2:7" ht="13.8">
      <c r="B13" s="269" t="s">
        <v>6</v>
      </c>
      <c r="C13" s="282" t="s">
        <v>482</v>
      </c>
      <c r="D13" s="269" t="s">
        <v>8</v>
      </c>
      <c r="E13" s="283" t="s">
        <v>269</v>
      </c>
      <c r="F13" s="284" t="s">
        <v>613</v>
      </c>
      <c r="G13" s="253" t="s">
        <v>273</v>
      </c>
    </row>
    <row r="14" spans="2:7" ht="13.8">
      <c r="B14" s="269" t="s">
        <v>11</v>
      </c>
      <c r="C14" s="282" t="s">
        <v>483</v>
      </c>
      <c r="D14" s="269" t="s">
        <v>13</v>
      </c>
      <c r="E14" s="283" t="s">
        <v>484</v>
      </c>
      <c r="F14" s="285" t="s">
        <v>9</v>
      </c>
      <c r="G14" s="253" t="s">
        <v>9</v>
      </c>
    </row>
    <row r="15" spans="2:7" ht="13.8">
      <c r="B15" s="272"/>
      <c r="C15" s="272"/>
      <c r="D15" s="272"/>
      <c r="E15" s="286" t="s">
        <v>9</v>
      </c>
      <c r="F15" s="287"/>
      <c r="G15" s="264"/>
    </row>
    <row r="16" spans="2:7" ht="13.8">
      <c r="B16" s="179" t="s">
        <v>470</v>
      </c>
      <c r="C16" s="282" t="s">
        <v>614</v>
      </c>
      <c r="D16" s="282"/>
      <c r="E16" s="168"/>
      <c r="F16" s="249"/>
      <c r="G16" s="249"/>
    </row>
    <row r="17" spans="2:7" ht="13.8">
      <c r="B17" s="179"/>
      <c r="C17" s="174" t="s">
        <v>615</v>
      </c>
      <c r="D17" s="174"/>
      <c r="E17" s="288"/>
      <c r="F17" s="95"/>
      <c r="G17" s="95"/>
    </row>
    <row r="18" spans="2:7" ht="15" customHeight="1">
      <c r="B18" s="289"/>
      <c r="C18" s="282" t="s">
        <v>616</v>
      </c>
      <c r="D18" s="179" t="s">
        <v>488</v>
      </c>
      <c r="E18" s="288">
        <f>[10]БСГК!M20</f>
        <v>241.41150000000002</v>
      </c>
      <c r="F18" s="290">
        <v>48.28</v>
      </c>
      <c r="G18" s="290">
        <v>289.69</v>
      </c>
    </row>
    <row r="19" spans="2:7" ht="15" customHeight="1">
      <c r="B19" s="179" t="s">
        <v>474</v>
      </c>
      <c r="C19" s="282" t="s">
        <v>614</v>
      </c>
      <c r="D19" s="282"/>
      <c r="E19" s="288"/>
      <c r="F19" s="290"/>
      <c r="G19" s="290"/>
    </row>
    <row r="20" spans="2:7" ht="13.8">
      <c r="B20" s="289"/>
      <c r="C20" s="282" t="s">
        <v>617</v>
      </c>
      <c r="D20" s="179" t="s">
        <v>488</v>
      </c>
      <c r="E20" s="288">
        <f>[10]БСГК!M22</f>
        <v>85.82050000000001</v>
      </c>
      <c r="F20" s="290">
        <v>17.16</v>
      </c>
      <c r="G20" s="290">
        <v>102.98</v>
      </c>
    </row>
    <row r="21" spans="2:7" ht="13.8">
      <c r="B21" s="179" t="s">
        <v>477</v>
      </c>
      <c r="C21" s="181" t="s">
        <v>618</v>
      </c>
      <c r="D21" s="181"/>
      <c r="E21" s="288"/>
      <c r="F21" s="290"/>
      <c r="G21" s="290"/>
    </row>
    <row r="22" spans="2:7" ht="13.8">
      <c r="B22" s="289"/>
      <c r="C22" s="181" t="s">
        <v>619</v>
      </c>
      <c r="D22" s="179" t="s">
        <v>488</v>
      </c>
      <c r="E22" s="288">
        <f>[10]БСГК!M24</f>
        <v>105.556</v>
      </c>
      <c r="F22" s="290">
        <v>21.11</v>
      </c>
      <c r="G22" s="290">
        <v>126.67</v>
      </c>
    </row>
    <row r="23" spans="2:7" ht="13.8">
      <c r="B23" s="179" t="s">
        <v>620</v>
      </c>
      <c r="C23" s="282" t="s">
        <v>621</v>
      </c>
      <c r="D23" s="282"/>
      <c r="E23" s="288"/>
      <c r="F23" s="290"/>
      <c r="G23" s="290"/>
    </row>
    <row r="24" spans="2:7" ht="13.8">
      <c r="B24" s="289"/>
      <c r="C24" s="282" t="s">
        <v>617</v>
      </c>
      <c r="D24" s="179" t="s">
        <v>488</v>
      </c>
      <c r="E24" s="288">
        <f>[10]БСГК!M26</f>
        <v>54.994999999999997</v>
      </c>
      <c r="F24" s="290">
        <v>11</v>
      </c>
      <c r="G24" s="290">
        <v>66</v>
      </c>
    </row>
    <row r="25" spans="2:7" ht="13.8">
      <c r="B25" s="183"/>
      <c r="C25" s="272"/>
      <c r="D25" s="272"/>
      <c r="E25" s="291"/>
      <c r="F25" s="93"/>
      <c r="G25" s="93"/>
    </row>
    <row r="26" spans="2:7" ht="13.8">
      <c r="B26" s="157"/>
      <c r="C26" s="157"/>
      <c r="D26" s="157"/>
      <c r="E26" s="160"/>
    </row>
    <row r="27" spans="2:7" ht="13.8">
      <c r="B27" s="157"/>
      <c r="C27" s="157"/>
      <c r="D27" s="157"/>
      <c r="E27" s="160"/>
    </row>
  </sheetData>
  <mergeCells count="2">
    <mergeCell ref="B7:G7"/>
    <mergeCell ref="B8:G8"/>
  </mergeCells>
  <pageMargins left="1.1811023622047245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topLeftCell="A10" workbookViewId="0">
      <selection activeCell="B40" sqref="B40"/>
    </sheetView>
  </sheetViews>
  <sheetFormatPr defaultColWidth="9.109375" defaultRowHeight="13.8"/>
  <cols>
    <col min="1" max="1" width="5.44140625" style="157" customWidth="1"/>
    <col min="2" max="2" width="21" style="157" customWidth="1"/>
    <col min="3" max="3" width="8.109375" style="157" customWidth="1"/>
    <col min="4" max="4" width="10.6640625" style="157" customWidth="1"/>
    <col min="5" max="5" width="10.109375" style="157" customWidth="1"/>
    <col min="6" max="7" width="9.109375" style="157"/>
    <col min="8" max="8" width="10" style="157" customWidth="1"/>
    <col min="9" max="9" width="10.77734375" style="157" customWidth="1"/>
    <col min="10" max="16384" width="9.109375" style="157"/>
  </cols>
  <sheetData>
    <row r="1" spans="1:10">
      <c r="F1" s="292"/>
      <c r="G1" s="519"/>
      <c r="H1" s="519"/>
      <c r="I1" s="519"/>
    </row>
    <row r="2" spans="1:10">
      <c r="F2" s="293"/>
      <c r="G2" s="520"/>
      <c r="H2" s="520"/>
      <c r="I2" s="520"/>
    </row>
    <row r="3" spans="1:10">
      <c r="G3" s="520"/>
      <c r="H3" s="520"/>
      <c r="I3" s="520"/>
    </row>
    <row r="4" spans="1:10">
      <c r="G4" s="1"/>
      <c r="H4" s="4"/>
      <c r="I4" s="158"/>
    </row>
    <row r="5" spans="1:10">
      <c r="G5" s="294"/>
      <c r="H5" s="294"/>
      <c r="I5" s="229"/>
    </row>
    <row r="6" spans="1:10">
      <c r="G6" s="112"/>
      <c r="H6" s="112"/>
      <c r="I6" s="158"/>
    </row>
    <row r="7" spans="1:10">
      <c r="I7" s="158"/>
    </row>
    <row r="8" spans="1:10">
      <c r="I8" s="158"/>
    </row>
    <row r="9" spans="1:10">
      <c r="I9" s="158"/>
    </row>
    <row r="10" spans="1:10">
      <c r="A10" s="159" t="s">
        <v>495</v>
      </c>
      <c r="B10" s="158"/>
      <c r="C10" s="158"/>
      <c r="D10" s="158"/>
      <c r="E10" s="158"/>
      <c r="F10" s="158"/>
      <c r="G10" s="158"/>
      <c r="H10" s="158"/>
      <c r="I10" s="158"/>
    </row>
    <row r="11" spans="1:10">
      <c r="A11" s="295" t="s">
        <v>622</v>
      </c>
      <c r="B11" s="158"/>
      <c r="C11" s="158"/>
      <c r="D11" s="158"/>
      <c r="E11" s="158"/>
      <c r="F11" s="158"/>
      <c r="G11" s="158"/>
      <c r="H11" s="158"/>
      <c r="I11" s="158"/>
    </row>
    <row r="12" spans="1:10">
      <c r="A12" s="295"/>
      <c r="B12" s="158"/>
      <c r="C12" s="158"/>
      <c r="D12" s="158"/>
      <c r="E12" s="158"/>
      <c r="F12" s="158"/>
      <c r="G12" s="158"/>
      <c r="H12" s="158"/>
      <c r="I12" s="158"/>
    </row>
    <row r="13" spans="1:10">
      <c r="A13" s="296"/>
      <c r="B13" s="296"/>
      <c r="C13" s="296"/>
      <c r="D13" s="296"/>
      <c r="E13" s="296"/>
      <c r="F13" s="521" t="s">
        <v>42</v>
      </c>
      <c r="G13" s="522"/>
      <c r="H13" s="297" t="s">
        <v>38</v>
      </c>
      <c r="I13" s="296"/>
      <c r="J13" s="298"/>
    </row>
    <row r="14" spans="1:10" ht="22.8" customHeight="1">
      <c r="A14" s="299" t="s">
        <v>6</v>
      </c>
      <c r="B14" s="300"/>
      <c r="C14" s="515" t="s">
        <v>623</v>
      </c>
      <c r="D14" s="523"/>
      <c r="E14" s="523"/>
      <c r="F14" s="299" t="s">
        <v>624</v>
      </c>
      <c r="G14" s="523" t="s">
        <v>625</v>
      </c>
      <c r="H14" s="524"/>
      <c r="I14" s="525" t="s">
        <v>626</v>
      </c>
      <c r="J14" s="298"/>
    </row>
    <row r="15" spans="1:10">
      <c r="A15" s="301"/>
      <c r="B15" s="302"/>
      <c r="C15" s="303" t="s">
        <v>627</v>
      </c>
      <c r="D15" s="523" t="s">
        <v>625</v>
      </c>
      <c r="E15" s="524"/>
      <c r="F15" s="304" t="s">
        <v>617</v>
      </c>
      <c r="G15" s="523" t="s">
        <v>498</v>
      </c>
      <c r="H15" s="516"/>
      <c r="I15" s="526"/>
      <c r="J15" s="298"/>
    </row>
    <row r="16" spans="1:10">
      <c r="A16" s="301" t="s">
        <v>628</v>
      </c>
      <c r="B16" s="301" t="s">
        <v>7</v>
      </c>
      <c r="C16" s="305" t="s">
        <v>500</v>
      </c>
      <c r="D16" s="515" t="s">
        <v>498</v>
      </c>
      <c r="E16" s="516"/>
      <c r="F16" s="299" t="s">
        <v>499</v>
      </c>
      <c r="G16" s="517" t="s">
        <v>624</v>
      </c>
      <c r="I16" s="301" t="s">
        <v>499</v>
      </c>
      <c r="J16" s="298"/>
    </row>
    <row r="17" spans="1:10">
      <c r="A17" s="306"/>
      <c r="B17" s="306"/>
      <c r="C17" s="304" t="s">
        <v>9</v>
      </c>
      <c r="D17" s="304" t="s">
        <v>629</v>
      </c>
      <c r="E17" s="307" t="s">
        <v>624</v>
      </c>
      <c r="F17" s="304" t="s">
        <v>9</v>
      </c>
      <c r="G17" s="518"/>
      <c r="H17" s="306" t="s">
        <v>629</v>
      </c>
      <c r="I17" s="304" t="s">
        <v>9</v>
      </c>
      <c r="J17" s="298"/>
    </row>
    <row r="18" spans="1:10" s="311" customFormat="1">
      <c r="A18" s="308"/>
      <c r="B18" s="308"/>
      <c r="C18" s="309"/>
      <c r="D18" s="309"/>
      <c r="E18" s="309"/>
      <c r="F18" s="309"/>
      <c r="G18" s="309"/>
      <c r="H18" s="309"/>
      <c r="I18" s="309"/>
      <c r="J18" s="310"/>
    </row>
    <row r="19" spans="1:10" s="311" customFormat="1">
      <c r="A19" s="309" t="s">
        <v>470</v>
      </c>
      <c r="B19" s="312" t="s">
        <v>630</v>
      </c>
      <c r="C19" s="313">
        <v>0.76</v>
      </c>
      <c r="D19" s="313">
        <v>10.17</v>
      </c>
      <c r="E19" s="313">
        <v>10.17</v>
      </c>
      <c r="F19" s="313">
        <v>0.76</v>
      </c>
      <c r="G19" s="313">
        <v>10.17</v>
      </c>
      <c r="H19" s="313">
        <v>10.17</v>
      </c>
      <c r="I19" s="313">
        <v>0.76</v>
      </c>
      <c r="J19" s="310"/>
    </row>
    <row r="20" spans="1:10" s="311" customFormat="1">
      <c r="A20" s="309"/>
      <c r="B20" s="308" t="s">
        <v>631</v>
      </c>
      <c r="C20" s="314"/>
      <c r="D20" s="314"/>
      <c r="E20" s="314"/>
      <c r="F20" s="314"/>
      <c r="G20" s="314"/>
      <c r="H20" s="314"/>
      <c r="I20" s="314"/>
      <c r="J20" s="310"/>
    </row>
    <row r="21" spans="1:10" s="311" customFormat="1">
      <c r="A21" s="309"/>
      <c r="B21" s="308" t="s">
        <v>508</v>
      </c>
      <c r="C21" s="314"/>
      <c r="D21" s="314"/>
      <c r="E21" s="314"/>
      <c r="F21" s="314"/>
      <c r="G21" s="314"/>
      <c r="H21" s="314"/>
      <c r="I21" s="314"/>
      <c r="J21" s="310"/>
    </row>
    <row r="22" spans="1:10" s="311" customFormat="1">
      <c r="A22" s="309"/>
      <c r="B22" s="308" t="s">
        <v>509</v>
      </c>
      <c r="C22" s="314"/>
      <c r="D22" s="314"/>
      <c r="E22" s="314"/>
      <c r="F22" s="314"/>
      <c r="G22" s="314"/>
      <c r="H22" s="314"/>
      <c r="I22" s="314"/>
      <c r="J22" s="310"/>
    </row>
    <row r="23" spans="1:10" s="311" customFormat="1">
      <c r="A23" s="309"/>
      <c r="B23" s="308" t="s">
        <v>632</v>
      </c>
      <c r="C23" s="314"/>
      <c r="D23" s="314"/>
      <c r="E23" s="314"/>
      <c r="F23" s="314"/>
      <c r="G23" s="314"/>
      <c r="H23" s="314"/>
      <c r="I23" s="314"/>
      <c r="J23" s="310"/>
    </row>
    <row r="24" spans="1:10" s="311" customFormat="1">
      <c r="A24" s="309"/>
      <c r="B24" s="308"/>
      <c r="C24" s="314"/>
      <c r="D24" s="314"/>
      <c r="E24" s="314"/>
      <c r="F24" s="314"/>
      <c r="G24" s="314"/>
      <c r="H24" s="314"/>
      <c r="I24" s="314"/>
      <c r="J24" s="310"/>
    </row>
    <row r="25" spans="1:10" s="311" customFormat="1" ht="15" customHeight="1">
      <c r="A25" s="309"/>
      <c r="B25" s="308"/>
      <c r="C25" s="315"/>
      <c r="D25" s="315"/>
      <c r="E25" s="315"/>
      <c r="F25" s="315"/>
      <c r="G25" s="315"/>
      <c r="H25" s="315"/>
      <c r="I25" s="315"/>
      <c r="J25" s="310"/>
    </row>
    <row r="26" spans="1:10">
      <c r="A26" s="301" t="s">
        <v>474</v>
      </c>
      <c r="B26" s="316" t="s">
        <v>513</v>
      </c>
      <c r="C26" s="317">
        <v>31.02</v>
      </c>
      <c r="D26" s="317">
        <v>156.19999999999999</v>
      </c>
      <c r="E26" s="317">
        <v>156.75</v>
      </c>
      <c r="F26" s="317">
        <v>31.02</v>
      </c>
      <c r="G26" s="317">
        <v>156.75</v>
      </c>
      <c r="H26" s="317">
        <v>156.19999999999999</v>
      </c>
      <c r="I26" s="317">
        <v>16.940000000000001</v>
      </c>
      <c r="J26" s="298"/>
    </row>
    <row r="27" spans="1:10">
      <c r="A27" s="301" t="s">
        <v>477</v>
      </c>
      <c r="B27" s="318" t="s">
        <v>633</v>
      </c>
      <c r="C27" s="319"/>
      <c r="D27" s="319"/>
      <c r="E27" s="319"/>
      <c r="F27" s="319"/>
      <c r="G27" s="319"/>
      <c r="H27" s="319"/>
      <c r="I27" s="319"/>
      <c r="J27" s="298"/>
    </row>
    <row r="28" spans="1:10">
      <c r="A28" s="302"/>
      <c r="B28" s="302" t="s">
        <v>634</v>
      </c>
      <c r="C28" s="317">
        <f>[10]БСГК!M20</f>
        <v>241.41150000000002</v>
      </c>
      <c r="D28" s="317">
        <f>[10]БСГК!M20</f>
        <v>241.41150000000002</v>
      </c>
      <c r="E28" s="317">
        <f>[10]БСГК!M20</f>
        <v>241.41150000000002</v>
      </c>
      <c r="F28" s="317">
        <f>[10]БСГК!M22</f>
        <v>85.82050000000001</v>
      </c>
      <c r="G28" s="317">
        <f>[10]БСГК!M24</f>
        <v>105.556</v>
      </c>
      <c r="H28" s="317">
        <f>[10]БСГК!M24</f>
        <v>105.556</v>
      </c>
      <c r="I28" s="317">
        <f>[10]БСГК!M26</f>
        <v>54.994999999999997</v>
      </c>
      <c r="J28" s="298"/>
    </row>
    <row r="29" spans="1:10">
      <c r="A29" s="302"/>
      <c r="B29" s="302"/>
      <c r="C29" s="319"/>
      <c r="D29" s="319"/>
      <c r="E29" s="319"/>
      <c r="F29" s="319"/>
      <c r="G29" s="319"/>
      <c r="H29" s="319"/>
      <c r="I29" s="319"/>
      <c r="J29" s="298"/>
    </row>
    <row r="30" spans="1:10">
      <c r="A30" s="302"/>
      <c r="B30" s="301" t="s">
        <v>516</v>
      </c>
      <c r="C30" s="317">
        <f t="shared" ref="C30:I30" si="0">C19+C25+C26+C28</f>
        <v>273.19150000000002</v>
      </c>
      <c r="D30" s="317">
        <f t="shared" si="0"/>
        <v>407.78149999999999</v>
      </c>
      <c r="E30" s="317">
        <f t="shared" si="0"/>
        <v>408.33150000000001</v>
      </c>
      <c r="F30" s="317">
        <f t="shared" si="0"/>
        <v>117.60050000000001</v>
      </c>
      <c r="G30" s="317">
        <f t="shared" si="0"/>
        <v>272.476</v>
      </c>
      <c r="H30" s="317">
        <f t="shared" si="0"/>
        <v>271.92599999999999</v>
      </c>
      <c r="I30" s="317">
        <f t="shared" si="0"/>
        <v>72.694999999999993</v>
      </c>
      <c r="J30" s="298"/>
    </row>
    <row r="31" spans="1:10">
      <c r="A31" s="302"/>
      <c r="B31" s="301"/>
      <c r="C31" s="319"/>
      <c r="D31" s="319"/>
      <c r="E31" s="319"/>
      <c r="F31" s="319"/>
      <c r="G31" s="319"/>
      <c r="H31" s="319"/>
      <c r="I31" s="319"/>
      <c r="J31" s="298"/>
    </row>
    <row r="32" spans="1:10">
      <c r="A32" s="302"/>
      <c r="B32" s="301" t="s">
        <v>14</v>
      </c>
      <c r="C32" s="319">
        <v>54.64</v>
      </c>
      <c r="D32" s="319">
        <v>81.56</v>
      </c>
      <c r="E32" s="319">
        <v>81.67</v>
      </c>
      <c r="F32" s="319">
        <v>23.52</v>
      </c>
      <c r="G32" s="319">
        <v>54.5</v>
      </c>
      <c r="H32" s="319">
        <v>54.39</v>
      </c>
      <c r="I32" s="319">
        <v>14.54</v>
      </c>
      <c r="J32" s="298"/>
    </row>
    <row r="33" spans="1:10">
      <c r="A33" s="302"/>
      <c r="B33" s="301"/>
      <c r="C33" s="319"/>
      <c r="D33" s="319"/>
      <c r="E33" s="319"/>
      <c r="F33" s="319"/>
      <c r="G33" s="319"/>
      <c r="H33" s="319"/>
      <c r="I33" s="319"/>
      <c r="J33" s="298"/>
    </row>
    <row r="34" spans="1:10">
      <c r="A34" s="302"/>
      <c r="B34" s="301" t="s">
        <v>517</v>
      </c>
      <c r="C34" s="317">
        <f t="shared" ref="C34:I34" si="1">C30+C32</f>
        <v>327.83150000000001</v>
      </c>
      <c r="D34" s="317">
        <f t="shared" si="1"/>
        <v>489.3415</v>
      </c>
      <c r="E34" s="317">
        <f t="shared" si="1"/>
        <v>490.00150000000002</v>
      </c>
      <c r="F34" s="317">
        <f t="shared" si="1"/>
        <v>141.12050000000002</v>
      </c>
      <c r="G34" s="317">
        <f t="shared" si="1"/>
        <v>326.976</v>
      </c>
      <c r="H34" s="317">
        <f t="shared" si="1"/>
        <v>326.31599999999997</v>
      </c>
      <c r="I34" s="317">
        <f t="shared" si="1"/>
        <v>87.234999999999985</v>
      </c>
      <c r="J34" s="298"/>
    </row>
    <row r="35" spans="1:10">
      <c r="A35" s="306"/>
      <c r="B35" s="306"/>
      <c r="C35" s="320"/>
      <c r="D35" s="320"/>
      <c r="E35" s="320"/>
      <c r="F35" s="306"/>
      <c r="G35" s="306"/>
      <c r="H35" s="306"/>
      <c r="I35" s="306"/>
      <c r="J35" s="298"/>
    </row>
    <row r="36" spans="1:10">
      <c r="A36" s="298"/>
      <c r="B36" s="298"/>
      <c r="C36" s="298"/>
      <c r="D36" s="298"/>
      <c r="E36" s="298"/>
      <c r="F36" s="298"/>
      <c r="G36" s="298"/>
      <c r="H36" s="298"/>
      <c r="I36" s="298"/>
      <c r="J36" s="298"/>
    </row>
    <row r="37" spans="1:10">
      <c r="A37" s="298"/>
      <c r="B37" s="298"/>
      <c r="C37" s="298"/>
      <c r="D37" s="298"/>
      <c r="E37" s="298"/>
      <c r="F37" s="298"/>
      <c r="G37" s="298"/>
      <c r="H37" s="298"/>
      <c r="I37" s="298"/>
      <c r="J37" s="298"/>
    </row>
  </sheetData>
  <mergeCells count="11">
    <mergeCell ref="D16:E16"/>
    <mergeCell ref="G16:G17"/>
    <mergeCell ref="G1:I1"/>
    <mergeCell ref="G2:I2"/>
    <mergeCell ref="G3:I3"/>
    <mergeCell ref="F13:G13"/>
    <mergeCell ref="C14:E14"/>
    <mergeCell ref="G14:H14"/>
    <mergeCell ref="I14:I15"/>
    <mergeCell ref="D15:E15"/>
    <mergeCell ref="G15:H15"/>
  </mergeCells>
  <pageMargins left="0.59055118110236227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2:G113"/>
  <sheetViews>
    <sheetView workbookViewId="0">
      <selection activeCell="A3" sqref="A3"/>
    </sheetView>
  </sheetViews>
  <sheetFormatPr defaultRowHeight="13.2"/>
  <cols>
    <col min="1" max="1" width="7.33203125" customWidth="1"/>
    <col min="2" max="2" width="35.88671875" customWidth="1"/>
    <col min="3" max="3" width="8.33203125" customWidth="1"/>
    <col min="6" max="6" width="11.109375" customWidth="1"/>
  </cols>
  <sheetData>
    <row r="2" spans="1:7">
      <c r="A2" s="4" t="s">
        <v>635</v>
      </c>
      <c r="B2" s="4"/>
      <c r="C2" s="4"/>
      <c r="D2" s="4"/>
      <c r="E2" s="4"/>
      <c r="F2" s="4"/>
      <c r="G2" s="4"/>
    </row>
    <row r="3" spans="1:7">
      <c r="A3" s="4" t="s">
        <v>267</v>
      </c>
      <c r="B3" s="4"/>
      <c r="C3" s="4"/>
      <c r="D3" s="4"/>
      <c r="E3" s="4"/>
      <c r="F3" s="4"/>
      <c r="G3" s="4"/>
    </row>
    <row r="4" spans="1:7">
      <c r="B4" s="4"/>
      <c r="C4" s="4"/>
      <c r="D4" s="4"/>
      <c r="E4" s="4"/>
      <c r="F4" s="4"/>
    </row>
    <row r="5" spans="1:7">
      <c r="D5" t="s">
        <v>42</v>
      </c>
      <c r="F5" s="88" t="s">
        <v>38</v>
      </c>
      <c r="G5" s="88"/>
    </row>
    <row r="6" spans="1:7">
      <c r="A6" s="163" t="s">
        <v>497</v>
      </c>
      <c r="B6" s="89" t="s">
        <v>43</v>
      </c>
      <c r="C6" s="89" t="s">
        <v>44</v>
      </c>
      <c r="D6" s="251" t="s">
        <v>269</v>
      </c>
      <c r="E6" s="251" t="s">
        <v>14</v>
      </c>
      <c r="F6" s="251" t="s">
        <v>270</v>
      </c>
    </row>
    <row r="7" spans="1:7">
      <c r="A7" s="166" t="s">
        <v>636</v>
      </c>
      <c r="B7" s="91" t="s">
        <v>46</v>
      </c>
      <c r="C7" s="91" t="s">
        <v>637</v>
      </c>
      <c r="D7" s="253" t="s">
        <v>272</v>
      </c>
      <c r="E7" s="253">
        <v>0.2</v>
      </c>
      <c r="F7" s="253" t="s">
        <v>273</v>
      </c>
    </row>
    <row r="8" spans="1:7">
      <c r="A8" s="171"/>
      <c r="B8" s="93"/>
      <c r="C8" s="93"/>
      <c r="D8" s="257" t="s">
        <v>9</v>
      </c>
      <c r="E8" s="321"/>
      <c r="F8" s="257" t="s">
        <v>9</v>
      </c>
    </row>
    <row r="9" spans="1:7">
      <c r="A9" s="166"/>
      <c r="B9" s="92" t="s">
        <v>638</v>
      </c>
      <c r="C9" s="112"/>
      <c r="D9" s="260"/>
      <c r="E9" s="260"/>
      <c r="F9" s="260"/>
    </row>
    <row r="10" spans="1:7">
      <c r="A10" s="166"/>
      <c r="B10" s="96" t="s">
        <v>274</v>
      </c>
      <c r="C10" s="96"/>
      <c r="D10" s="260"/>
      <c r="E10" s="260"/>
      <c r="F10" s="260"/>
    </row>
    <row r="11" spans="1:7">
      <c r="A11" s="166">
        <v>1</v>
      </c>
      <c r="B11" s="95" t="s">
        <v>639</v>
      </c>
      <c r="C11" s="91" t="s">
        <v>640</v>
      </c>
      <c r="D11" s="261">
        <f>[3]кальк13!O18</f>
        <v>24.214000000000002</v>
      </c>
      <c r="E11" s="261">
        <f>ROUND(D11*E7,2)</f>
        <v>4.84</v>
      </c>
      <c r="F11" s="261">
        <f t="shared" ref="F11:F21" si="0">D11+E11</f>
        <v>29.054000000000002</v>
      </c>
    </row>
    <row r="12" spans="1:7">
      <c r="A12" s="166">
        <v>2</v>
      </c>
      <c r="B12" s="95" t="s">
        <v>641</v>
      </c>
      <c r="C12" s="91" t="s">
        <v>397</v>
      </c>
      <c r="D12" s="261">
        <f>[3]кальк13!O19</f>
        <v>36.335999999999999</v>
      </c>
      <c r="E12" s="261">
        <f>ROUND(D12*E7,2)</f>
        <v>7.27</v>
      </c>
      <c r="F12" s="261">
        <f t="shared" si="0"/>
        <v>43.605999999999995</v>
      </c>
    </row>
    <row r="13" spans="1:7">
      <c r="A13" s="166">
        <v>3</v>
      </c>
      <c r="B13" s="97" t="s">
        <v>642</v>
      </c>
      <c r="C13" s="91" t="s">
        <v>643</v>
      </c>
      <c r="D13" s="261">
        <f>[3]кальк13!O20</f>
        <v>90.328999999999994</v>
      </c>
      <c r="E13" s="261">
        <f>ROUND(D13*E7,2)</f>
        <v>18.07</v>
      </c>
      <c r="F13" s="261">
        <f t="shared" si="0"/>
        <v>108.399</v>
      </c>
    </row>
    <row r="14" spans="1:7">
      <c r="A14" s="166">
        <v>4</v>
      </c>
      <c r="B14" s="97" t="s">
        <v>644</v>
      </c>
      <c r="C14" s="91" t="s">
        <v>645</v>
      </c>
      <c r="D14" s="261">
        <f>[3]кальк13!O21</f>
        <v>82.626499999999993</v>
      </c>
      <c r="E14" s="261">
        <f>ROUND(D14*E7,2)</f>
        <v>16.53</v>
      </c>
      <c r="F14" s="261">
        <f t="shared" si="0"/>
        <v>99.156499999999994</v>
      </c>
    </row>
    <row r="15" spans="1:7">
      <c r="A15" s="166">
        <v>5</v>
      </c>
      <c r="B15" s="97" t="s">
        <v>646</v>
      </c>
      <c r="C15" s="91" t="s">
        <v>647</v>
      </c>
      <c r="D15" s="261">
        <f>[3]кальк13!O22</f>
        <v>69.393500000000003</v>
      </c>
      <c r="E15" s="261">
        <f>ROUND(D15*E7,2)</f>
        <v>13.88</v>
      </c>
      <c r="F15" s="261">
        <f t="shared" si="0"/>
        <v>83.273499999999999</v>
      </c>
    </row>
    <row r="16" spans="1:7">
      <c r="A16" s="166">
        <v>6</v>
      </c>
      <c r="B16" s="95" t="s">
        <v>648</v>
      </c>
      <c r="C16" s="91" t="s">
        <v>649</v>
      </c>
      <c r="D16" s="261">
        <f>[3]кальк13!O23</f>
        <v>46.280499999999996</v>
      </c>
      <c r="E16" s="261">
        <f>ROUND(D16*E7,2)</f>
        <v>9.26</v>
      </c>
      <c r="F16" s="261">
        <f t="shared" si="0"/>
        <v>55.540499999999994</v>
      </c>
    </row>
    <row r="17" spans="1:6">
      <c r="A17" s="166">
        <v>7</v>
      </c>
      <c r="B17" s="95" t="s">
        <v>650</v>
      </c>
      <c r="C17" s="91" t="s">
        <v>651</v>
      </c>
      <c r="D17" s="261">
        <f>[3]кальк13!O24</f>
        <v>66.114999999999995</v>
      </c>
      <c r="E17" s="261">
        <f>ROUND(D17*E7,2)</f>
        <v>13.22</v>
      </c>
      <c r="F17" s="261">
        <f t="shared" si="0"/>
        <v>79.334999999999994</v>
      </c>
    </row>
    <row r="18" spans="1:6">
      <c r="A18" s="166">
        <v>8</v>
      </c>
      <c r="B18" s="97" t="s">
        <v>652</v>
      </c>
      <c r="C18" s="91" t="s">
        <v>653</v>
      </c>
      <c r="D18" s="261">
        <f>[3]кальк13!O25</f>
        <v>74.894000000000005</v>
      </c>
      <c r="E18" s="261">
        <f>ROUND(D18*E7,2)</f>
        <v>14.98</v>
      </c>
      <c r="F18" s="261">
        <f t="shared" si="0"/>
        <v>89.874000000000009</v>
      </c>
    </row>
    <row r="19" spans="1:6">
      <c r="A19" s="166">
        <v>9</v>
      </c>
      <c r="B19" s="97" t="s">
        <v>654</v>
      </c>
      <c r="C19" s="91" t="s">
        <v>655</v>
      </c>
      <c r="D19" s="261">
        <f>[3]кальк13!O26</f>
        <v>154.21199999999999</v>
      </c>
      <c r="E19" s="261">
        <f>ROUND(D19*E7,2)</f>
        <v>30.84</v>
      </c>
      <c r="F19" s="261">
        <f t="shared" si="0"/>
        <v>185.05199999999999</v>
      </c>
    </row>
    <row r="20" spans="1:6">
      <c r="A20" s="166">
        <v>10</v>
      </c>
      <c r="B20" s="181" t="s">
        <v>656</v>
      </c>
      <c r="C20" s="91"/>
      <c r="D20" s="261"/>
      <c r="E20" s="261"/>
      <c r="F20" s="261"/>
    </row>
    <row r="21" spans="1:6">
      <c r="A21" s="166"/>
      <c r="B21" s="95" t="s">
        <v>657</v>
      </c>
      <c r="C21" s="91" t="s">
        <v>658</v>
      </c>
      <c r="D21" s="261">
        <f>[3]кальк13!O28</f>
        <v>81.376499999999993</v>
      </c>
      <c r="E21" s="261">
        <f>ROUND(D21*E7,2)</f>
        <v>16.28</v>
      </c>
      <c r="F21" s="261">
        <f t="shared" si="0"/>
        <v>97.656499999999994</v>
      </c>
    </row>
    <row r="22" spans="1:6">
      <c r="A22" s="166">
        <v>11</v>
      </c>
      <c r="B22" s="97" t="s">
        <v>659</v>
      </c>
      <c r="C22" s="322"/>
      <c r="D22" s="261"/>
      <c r="E22" s="261"/>
      <c r="F22" s="261"/>
    </row>
    <row r="23" spans="1:6">
      <c r="A23" s="166"/>
      <c r="B23" s="95" t="s">
        <v>660</v>
      </c>
      <c r="C23" s="91" t="s">
        <v>397</v>
      </c>
      <c r="D23" s="261">
        <f>[3]кальк13!O30</f>
        <v>71.863500000000002</v>
      </c>
      <c r="E23" s="261">
        <f>ROUND(D23*E7,2)</f>
        <v>14.37</v>
      </c>
      <c r="F23" s="261">
        <f>D23+E23</f>
        <v>86.233500000000006</v>
      </c>
    </row>
    <row r="24" spans="1:6">
      <c r="A24" s="166">
        <v>12</v>
      </c>
      <c r="B24" s="97" t="s">
        <v>661</v>
      </c>
      <c r="C24" s="322"/>
      <c r="D24" s="261"/>
      <c r="E24" s="261"/>
      <c r="F24" s="261"/>
    </row>
    <row r="25" spans="1:6">
      <c r="A25" s="166"/>
      <c r="B25" s="95" t="s">
        <v>662</v>
      </c>
      <c r="C25" s="91" t="s">
        <v>397</v>
      </c>
      <c r="D25" s="261">
        <f>[3]кальк13!O32</f>
        <v>93.543000000000006</v>
      </c>
      <c r="E25" s="261">
        <f>ROUND(D25*E7,2)</f>
        <v>18.71</v>
      </c>
      <c r="F25" s="261">
        <f>D25+E25</f>
        <v>112.25300000000001</v>
      </c>
    </row>
    <row r="26" spans="1:6">
      <c r="A26" s="166">
        <v>13</v>
      </c>
      <c r="B26" s="95" t="s">
        <v>663</v>
      </c>
      <c r="C26" s="91"/>
      <c r="D26" s="261"/>
      <c r="E26" s="261"/>
      <c r="F26" s="261"/>
    </row>
    <row r="27" spans="1:6">
      <c r="A27" s="166"/>
      <c r="B27" s="95" t="s">
        <v>664</v>
      </c>
      <c r="C27" s="91" t="s">
        <v>665</v>
      </c>
      <c r="D27" s="261">
        <f>[3]кальк13!O34</f>
        <v>122.03749999999999</v>
      </c>
      <c r="E27" s="261">
        <f>ROUND(D27*E7,2)</f>
        <v>24.41</v>
      </c>
      <c r="F27" s="261">
        <f t="shared" ref="F27:F33" si="1">D27+E27</f>
        <v>146.44749999999999</v>
      </c>
    </row>
    <row r="28" spans="1:6">
      <c r="A28" s="166">
        <v>14</v>
      </c>
      <c r="B28" s="95" t="s">
        <v>666</v>
      </c>
      <c r="C28" s="91" t="s">
        <v>643</v>
      </c>
      <c r="D28" s="261">
        <f>[3]кальк13!O35</f>
        <v>33.067500000000003</v>
      </c>
      <c r="E28" s="261">
        <f>ROUND(D28*E7,2)</f>
        <v>6.61</v>
      </c>
      <c r="F28" s="261">
        <f t="shared" si="1"/>
        <v>39.677500000000002</v>
      </c>
    </row>
    <row r="29" spans="1:6">
      <c r="A29" s="166"/>
      <c r="B29" s="323" t="s">
        <v>667</v>
      </c>
      <c r="C29" s="324"/>
      <c r="D29" s="261"/>
      <c r="E29" s="261"/>
      <c r="F29" s="261"/>
    </row>
    <row r="30" spans="1:6">
      <c r="A30" s="166">
        <v>15</v>
      </c>
      <c r="B30" s="95" t="s">
        <v>668</v>
      </c>
      <c r="C30" s="91" t="s">
        <v>669</v>
      </c>
      <c r="D30" s="261">
        <f>[3]кальк13!O37</f>
        <v>60.183</v>
      </c>
      <c r="E30" s="261">
        <f>ROUND(D30*E7,2)</f>
        <v>12.04</v>
      </c>
      <c r="F30" s="261">
        <f t="shared" si="1"/>
        <v>72.222999999999999</v>
      </c>
    </row>
    <row r="31" spans="1:6">
      <c r="A31" s="166">
        <v>16</v>
      </c>
      <c r="B31" s="95" t="s">
        <v>670</v>
      </c>
      <c r="C31" s="91" t="s">
        <v>647</v>
      </c>
      <c r="D31" s="261">
        <f>[3]кальк13!O38</f>
        <v>73.718500000000006</v>
      </c>
      <c r="E31" s="261">
        <f>ROUND(D31*E7,2)</f>
        <v>14.74</v>
      </c>
      <c r="F31" s="261">
        <f t="shared" si="1"/>
        <v>88.458500000000001</v>
      </c>
    </row>
    <row r="32" spans="1:6">
      <c r="A32" s="166">
        <v>17</v>
      </c>
      <c r="B32" s="95" t="s">
        <v>671</v>
      </c>
      <c r="C32" s="91" t="s">
        <v>672</v>
      </c>
      <c r="D32" s="261">
        <f>[3]кальк13!O39</f>
        <v>136.36150000000001</v>
      </c>
      <c r="E32" s="261">
        <f>ROUND(D32*E7,2)</f>
        <v>27.27</v>
      </c>
      <c r="F32" s="261">
        <f t="shared" si="1"/>
        <v>163.63150000000002</v>
      </c>
    </row>
    <row r="33" spans="1:6">
      <c r="A33" s="166">
        <v>18</v>
      </c>
      <c r="B33" s="100" t="s">
        <v>673</v>
      </c>
      <c r="C33" s="325" t="s">
        <v>674</v>
      </c>
      <c r="D33" s="326">
        <f>[3]кальк13!O40</f>
        <v>56.547499999999999</v>
      </c>
      <c r="E33" s="326">
        <f>ROUND(D33*E7,2)</f>
        <v>11.31</v>
      </c>
      <c r="F33" s="326">
        <f t="shared" si="1"/>
        <v>67.857500000000002</v>
      </c>
    </row>
    <row r="34" spans="1:6">
      <c r="A34" s="166">
        <v>19</v>
      </c>
      <c r="B34" s="95" t="s">
        <v>675</v>
      </c>
      <c r="C34" s="91"/>
      <c r="D34" s="261"/>
      <c r="E34" s="261"/>
      <c r="F34" s="261"/>
    </row>
    <row r="35" spans="1:6">
      <c r="A35" s="166"/>
      <c r="B35" s="95" t="s">
        <v>676</v>
      </c>
      <c r="C35" s="91" t="s">
        <v>677</v>
      </c>
      <c r="D35" s="261">
        <f>[3]кальк13!O42</f>
        <v>90.899499999999989</v>
      </c>
      <c r="E35" s="261">
        <f>ROUND(D35*E7,2)</f>
        <v>18.18</v>
      </c>
      <c r="F35" s="261">
        <f t="shared" ref="F35:F43" si="2">D35+E35</f>
        <v>109.0795</v>
      </c>
    </row>
    <row r="36" spans="1:6">
      <c r="A36" s="166">
        <v>20</v>
      </c>
      <c r="B36" s="95" t="s">
        <v>678</v>
      </c>
      <c r="C36" s="91"/>
      <c r="D36" s="261"/>
      <c r="E36" s="261"/>
      <c r="F36" s="261"/>
    </row>
    <row r="37" spans="1:6">
      <c r="A37" s="166"/>
      <c r="B37" s="95" t="s">
        <v>676</v>
      </c>
      <c r="C37" s="91" t="s">
        <v>679</v>
      </c>
      <c r="D37" s="261">
        <f>[3]кальк13!O44</f>
        <v>132.67150000000001</v>
      </c>
      <c r="E37" s="261">
        <f>ROUND(D37*E7,2)</f>
        <v>26.53</v>
      </c>
      <c r="F37" s="261">
        <f t="shared" si="2"/>
        <v>159.20150000000001</v>
      </c>
    </row>
    <row r="38" spans="1:6">
      <c r="A38" s="166">
        <v>21</v>
      </c>
      <c r="B38" s="95" t="s">
        <v>680</v>
      </c>
      <c r="C38" s="91" t="s">
        <v>681</v>
      </c>
      <c r="D38" s="261">
        <f>[3]кальк13!O45</f>
        <v>38.072000000000003</v>
      </c>
      <c r="E38" s="261">
        <f>ROUND(D38*E7,2)</f>
        <v>7.61</v>
      </c>
      <c r="F38" s="261">
        <f t="shared" si="2"/>
        <v>45.682000000000002</v>
      </c>
    </row>
    <row r="39" spans="1:6">
      <c r="A39" s="166">
        <v>22</v>
      </c>
      <c r="B39" s="95" t="s">
        <v>682</v>
      </c>
      <c r="C39" s="91" t="s">
        <v>683</v>
      </c>
      <c r="D39" s="261">
        <f>[3]кальк13!O46</f>
        <v>79.814000000000007</v>
      </c>
      <c r="E39" s="261">
        <f>ROUND(D39*E7,2)</f>
        <v>15.96</v>
      </c>
      <c r="F39" s="261">
        <f t="shared" si="2"/>
        <v>95.774000000000001</v>
      </c>
    </row>
    <row r="40" spans="1:6">
      <c r="A40" s="166">
        <v>23</v>
      </c>
      <c r="B40" s="95" t="s">
        <v>684</v>
      </c>
      <c r="C40" s="91" t="s">
        <v>397</v>
      </c>
      <c r="D40" s="261">
        <f>[3]кальк13!O47</f>
        <v>87.869</v>
      </c>
      <c r="E40" s="261">
        <f>ROUND(D40*E7,2)</f>
        <v>17.57</v>
      </c>
      <c r="F40" s="261">
        <f t="shared" si="2"/>
        <v>105.43899999999999</v>
      </c>
    </row>
    <row r="41" spans="1:6">
      <c r="A41" s="166">
        <v>24</v>
      </c>
      <c r="B41" s="97" t="s">
        <v>685</v>
      </c>
      <c r="C41" s="91" t="s">
        <v>686</v>
      </c>
      <c r="D41" s="261">
        <f>[3]кальк13!O48</f>
        <v>105.65500000000002</v>
      </c>
      <c r="E41" s="261">
        <f>ROUND(D41*E7,2)</f>
        <v>21.13</v>
      </c>
      <c r="F41" s="261">
        <f t="shared" si="2"/>
        <v>126.78500000000001</v>
      </c>
    </row>
    <row r="42" spans="1:6">
      <c r="A42" s="166">
        <v>25</v>
      </c>
      <c r="B42" s="95" t="s">
        <v>687</v>
      </c>
      <c r="C42" s="91" t="s">
        <v>688</v>
      </c>
      <c r="D42" s="261">
        <f>[3]кальк13!O49</f>
        <v>131.44150000000002</v>
      </c>
      <c r="E42" s="261">
        <f>ROUND(D42*E7,2)</f>
        <v>26.29</v>
      </c>
      <c r="F42" s="261">
        <f t="shared" si="2"/>
        <v>157.73150000000001</v>
      </c>
    </row>
    <row r="43" spans="1:6">
      <c r="A43" s="166">
        <v>26</v>
      </c>
      <c r="B43" s="95" t="s">
        <v>689</v>
      </c>
      <c r="C43" s="91" t="s">
        <v>690</v>
      </c>
      <c r="D43" s="261">
        <f>[3]кальк13!O50</f>
        <v>73.718500000000006</v>
      </c>
      <c r="E43" s="261">
        <f>ROUND(D43*E7,2)</f>
        <v>14.74</v>
      </c>
      <c r="F43" s="261">
        <f t="shared" si="2"/>
        <v>88.458500000000001</v>
      </c>
    </row>
    <row r="44" spans="1:6">
      <c r="A44" s="166">
        <v>27</v>
      </c>
      <c r="B44" s="95" t="s">
        <v>691</v>
      </c>
      <c r="C44" s="91"/>
      <c r="D44" s="261"/>
      <c r="E44" s="261"/>
      <c r="F44" s="261"/>
    </row>
    <row r="45" spans="1:6">
      <c r="A45" s="166"/>
      <c r="B45" s="97" t="s">
        <v>676</v>
      </c>
      <c r="C45" s="91" t="s">
        <v>692</v>
      </c>
      <c r="D45" s="261">
        <f>[3]кальк13!O52</f>
        <v>104.42500000000001</v>
      </c>
      <c r="E45" s="261">
        <f>ROUND(D45*E7,2)</f>
        <v>20.89</v>
      </c>
      <c r="F45" s="261">
        <f t="shared" ref="F45:F60" si="3">D45+E45</f>
        <v>125.31500000000001</v>
      </c>
    </row>
    <row r="46" spans="1:6">
      <c r="A46" s="166">
        <v>28</v>
      </c>
      <c r="B46" s="95" t="s">
        <v>693</v>
      </c>
      <c r="C46" s="91" t="s">
        <v>694</v>
      </c>
      <c r="D46" s="261">
        <f>[3]кальк13!O53</f>
        <v>73.718500000000006</v>
      </c>
      <c r="E46" s="261">
        <f>ROUND(D46*E7,2)</f>
        <v>14.74</v>
      </c>
      <c r="F46" s="261">
        <f t="shared" si="3"/>
        <v>88.458500000000001</v>
      </c>
    </row>
    <row r="47" spans="1:6">
      <c r="A47" s="166">
        <v>29</v>
      </c>
      <c r="B47" s="95" t="s">
        <v>695</v>
      </c>
      <c r="C47" s="91" t="s">
        <v>696</v>
      </c>
      <c r="D47" s="261">
        <f>[3]кальк13!O54</f>
        <v>57.713000000000001</v>
      </c>
      <c r="E47" s="261">
        <f>ROUND(D47*E7,2)</f>
        <v>11.54</v>
      </c>
      <c r="F47" s="261">
        <f t="shared" si="3"/>
        <v>69.253</v>
      </c>
    </row>
    <row r="48" spans="1:6">
      <c r="A48" s="166">
        <v>30</v>
      </c>
      <c r="B48" s="95" t="s">
        <v>697</v>
      </c>
      <c r="C48" s="91"/>
      <c r="D48" s="261"/>
      <c r="E48" s="261"/>
      <c r="F48" s="261"/>
    </row>
    <row r="49" spans="1:6">
      <c r="A49" s="166"/>
      <c r="B49" s="95" t="s">
        <v>698</v>
      </c>
      <c r="C49" s="91" t="s">
        <v>699</v>
      </c>
      <c r="D49" s="261">
        <f>[3]кальк13!O56</f>
        <v>34.416499999999999</v>
      </c>
      <c r="E49" s="261">
        <f>ROUND(D49*E7,2)</f>
        <v>6.88</v>
      </c>
      <c r="F49" s="261">
        <f t="shared" si="3"/>
        <v>41.296500000000002</v>
      </c>
    </row>
    <row r="50" spans="1:6">
      <c r="A50" s="166">
        <v>31</v>
      </c>
      <c r="B50" s="95" t="s">
        <v>700</v>
      </c>
      <c r="C50" s="91"/>
      <c r="D50" s="261"/>
      <c r="E50" s="261"/>
      <c r="F50" s="261"/>
    </row>
    <row r="51" spans="1:6">
      <c r="A51" s="166"/>
      <c r="B51" s="95" t="s">
        <v>701</v>
      </c>
      <c r="C51" s="91" t="s">
        <v>702</v>
      </c>
      <c r="D51" s="261">
        <f>[3]кальк13!O58</f>
        <v>44.241999999999997</v>
      </c>
      <c r="E51" s="261">
        <f>ROUND(D51*E7,2)</f>
        <v>8.85</v>
      </c>
      <c r="F51" s="261">
        <f t="shared" si="3"/>
        <v>53.091999999999999</v>
      </c>
    </row>
    <row r="52" spans="1:6">
      <c r="A52" s="166">
        <v>32</v>
      </c>
      <c r="B52" s="97" t="s">
        <v>703</v>
      </c>
      <c r="C52" s="91" t="s">
        <v>704</v>
      </c>
      <c r="D52" s="261">
        <f>[3]кальк13!O59</f>
        <v>29.476499999999998</v>
      </c>
      <c r="E52" s="261">
        <f>ROUND(D52*E7,2)</f>
        <v>5.9</v>
      </c>
      <c r="F52" s="261">
        <f t="shared" si="3"/>
        <v>35.3765</v>
      </c>
    </row>
    <row r="53" spans="1:6">
      <c r="A53" s="166">
        <v>33</v>
      </c>
      <c r="B53" s="181" t="s">
        <v>705</v>
      </c>
      <c r="C53" s="91" t="s">
        <v>672</v>
      </c>
      <c r="D53" s="261">
        <f>[3]кальк13!O60</f>
        <v>52.837500000000006</v>
      </c>
      <c r="E53" s="261">
        <f>ROUND(D53*E7,2)</f>
        <v>10.57</v>
      </c>
      <c r="F53" s="261">
        <f t="shared" si="3"/>
        <v>63.407500000000006</v>
      </c>
    </row>
    <row r="54" spans="1:6">
      <c r="A54" s="166">
        <v>34</v>
      </c>
      <c r="B54" s="181" t="s">
        <v>706</v>
      </c>
      <c r="C54" s="91" t="s">
        <v>681</v>
      </c>
      <c r="D54" s="261">
        <f>[3]кальк13!O61</f>
        <v>36.822000000000003</v>
      </c>
      <c r="E54" s="261">
        <f>ROUND(D54*E7,2)</f>
        <v>7.36</v>
      </c>
      <c r="F54" s="261">
        <f t="shared" si="3"/>
        <v>44.182000000000002</v>
      </c>
    </row>
    <row r="55" spans="1:6">
      <c r="A55" s="166"/>
      <c r="B55" s="323" t="s">
        <v>707</v>
      </c>
      <c r="C55" s="324"/>
      <c r="D55" s="261"/>
      <c r="E55" s="261"/>
      <c r="F55" s="261"/>
    </row>
    <row r="56" spans="1:6">
      <c r="A56" s="166">
        <v>35</v>
      </c>
      <c r="B56" s="97" t="s">
        <v>708</v>
      </c>
      <c r="C56" s="91" t="s">
        <v>386</v>
      </c>
      <c r="D56" s="261">
        <f>[3]кальк13!O63</f>
        <v>94.589500000000001</v>
      </c>
      <c r="E56" s="261">
        <f>ROUND(D56*E7,2)</f>
        <v>18.920000000000002</v>
      </c>
      <c r="F56" s="261">
        <f t="shared" si="3"/>
        <v>113.5095</v>
      </c>
    </row>
    <row r="57" spans="1:6">
      <c r="A57" s="166">
        <v>36</v>
      </c>
      <c r="B57" s="181" t="s">
        <v>345</v>
      </c>
      <c r="C57" s="91" t="s">
        <v>397</v>
      </c>
      <c r="D57" s="261">
        <f>[3]кальк13!O64</f>
        <v>122.846</v>
      </c>
      <c r="E57" s="261">
        <f>ROUND(D57*E7,2)</f>
        <v>24.57</v>
      </c>
      <c r="F57" s="261">
        <f t="shared" si="3"/>
        <v>147.416</v>
      </c>
    </row>
    <row r="58" spans="1:6">
      <c r="A58" s="166">
        <v>37</v>
      </c>
      <c r="B58" s="97" t="s">
        <v>709</v>
      </c>
      <c r="C58" s="91" t="s">
        <v>677</v>
      </c>
      <c r="D58" s="261">
        <f>[3]кальк13!O65</f>
        <v>167.078</v>
      </c>
      <c r="E58" s="261">
        <f>ROUND(D58*E7,2)</f>
        <v>33.42</v>
      </c>
      <c r="F58" s="261">
        <f t="shared" si="3"/>
        <v>200.49799999999999</v>
      </c>
    </row>
    <row r="59" spans="1:6">
      <c r="A59" s="166">
        <v>38</v>
      </c>
      <c r="B59" s="181" t="s">
        <v>345</v>
      </c>
      <c r="C59" s="91" t="s">
        <v>397</v>
      </c>
      <c r="D59" s="261">
        <f>[3]кальк13!O66</f>
        <v>186.72899999999998</v>
      </c>
      <c r="E59" s="261">
        <f>ROUND(D59*E7,2)</f>
        <v>37.35</v>
      </c>
      <c r="F59" s="261">
        <f t="shared" si="3"/>
        <v>224.07899999999998</v>
      </c>
    </row>
    <row r="60" spans="1:6">
      <c r="A60" s="166">
        <v>39</v>
      </c>
      <c r="B60" s="97" t="s">
        <v>710</v>
      </c>
      <c r="C60" s="91" t="s">
        <v>711</v>
      </c>
      <c r="D60" s="261">
        <f>[3]кальк13!O67</f>
        <v>41.782000000000004</v>
      </c>
      <c r="E60" s="261">
        <f>ROUND(D60*E7,2)</f>
        <v>8.36</v>
      </c>
      <c r="F60" s="261">
        <f t="shared" si="3"/>
        <v>50.142000000000003</v>
      </c>
    </row>
    <row r="61" spans="1:6">
      <c r="A61" s="166">
        <v>40</v>
      </c>
      <c r="B61" s="181" t="s">
        <v>712</v>
      </c>
      <c r="C61" s="91"/>
      <c r="D61" s="261"/>
      <c r="E61" s="261"/>
      <c r="F61" s="261"/>
    </row>
    <row r="62" spans="1:6">
      <c r="A62" s="166"/>
      <c r="B62" s="181" t="s">
        <v>713</v>
      </c>
      <c r="C62" s="91" t="s">
        <v>397</v>
      </c>
      <c r="D62" s="261">
        <f>[3]кальк13!O69</f>
        <v>54.305500000000002</v>
      </c>
      <c r="E62" s="261">
        <f>ROUND(D62*E7,2)</f>
        <v>10.86</v>
      </c>
      <c r="F62" s="261">
        <f t="shared" ref="F62:F92" si="4">D62+E62</f>
        <v>65.165500000000009</v>
      </c>
    </row>
    <row r="63" spans="1:6">
      <c r="A63" s="166">
        <v>41</v>
      </c>
      <c r="B63" s="97" t="s">
        <v>714</v>
      </c>
      <c r="C63" s="91" t="s">
        <v>681</v>
      </c>
      <c r="D63" s="261">
        <f>[3]кальк13!O70</f>
        <v>73.718500000000006</v>
      </c>
      <c r="E63" s="261">
        <f>ROUND(D63*E7,2)</f>
        <v>14.74</v>
      </c>
      <c r="F63" s="261">
        <f t="shared" si="4"/>
        <v>88.458500000000001</v>
      </c>
    </row>
    <row r="64" spans="1:6">
      <c r="A64" s="166">
        <v>42</v>
      </c>
      <c r="B64" s="97" t="s">
        <v>715</v>
      </c>
      <c r="C64" s="91" t="s">
        <v>647</v>
      </c>
      <c r="D64" s="261">
        <f>[3]кальк13!O71</f>
        <v>76.188500000000005</v>
      </c>
      <c r="E64" s="261">
        <f>ROUND(D64*E7,2)</f>
        <v>15.24</v>
      </c>
      <c r="F64" s="261">
        <f t="shared" si="4"/>
        <v>91.4285</v>
      </c>
    </row>
    <row r="65" spans="1:6">
      <c r="A65" s="166">
        <v>43</v>
      </c>
      <c r="B65" s="181" t="s">
        <v>345</v>
      </c>
      <c r="C65" s="91" t="s">
        <v>397</v>
      </c>
      <c r="D65" s="261">
        <f>[3]кальк13!O72</f>
        <v>90.899499999999989</v>
      </c>
      <c r="E65" s="261">
        <f>ROUND(D65*E7,2)</f>
        <v>18.18</v>
      </c>
      <c r="F65" s="261">
        <f t="shared" si="4"/>
        <v>109.0795</v>
      </c>
    </row>
    <row r="66" spans="1:6">
      <c r="A66" s="166">
        <v>44</v>
      </c>
      <c r="B66" s="95" t="s">
        <v>716</v>
      </c>
      <c r="C66" s="91" t="s">
        <v>717</v>
      </c>
      <c r="D66" s="261">
        <f>[3]кальк13!O73</f>
        <v>169.55799999999999</v>
      </c>
      <c r="E66" s="261">
        <f>ROUND(D66*E7,2)</f>
        <v>33.909999999999997</v>
      </c>
      <c r="F66" s="261">
        <f t="shared" si="4"/>
        <v>203.46799999999999</v>
      </c>
    </row>
    <row r="67" spans="1:6">
      <c r="A67" s="166">
        <v>45</v>
      </c>
      <c r="B67" s="97" t="s">
        <v>718</v>
      </c>
      <c r="C67" s="91" t="s">
        <v>674</v>
      </c>
      <c r="D67" s="261">
        <f>[3]кальк13!O74</f>
        <v>122.846</v>
      </c>
      <c r="E67" s="261">
        <f>ROUND(D67*E7,2)</f>
        <v>24.57</v>
      </c>
      <c r="F67" s="261">
        <f t="shared" si="4"/>
        <v>147.416</v>
      </c>
    </row>
    <row r="68" spans="1:6">
      <c r="A68" s="166">
        <v>46</v>
      </c>
      <c r="B68" s="97" t="s">
        <v>719</v>
      </c>
      <c r="C68" s="91" t="s">
        <v>720</v>
      </c>
      <c r="D68" s="261">
        <f>[3]кальк13!O75</f>
        <v>135.14149999999998</v>
      </c>
      <c r="E68" s="261">
        <f>ROUND(D68*E7,2)</f>
        <v>27.03</v>
      </c>
      <c r="F68" s="261">
        <f t="shared" si="4"/>
        <v>162.17149999999998</v>
      </c>
    </row>
    <row r="69" spans="1:6">
      <c r="A69" s="166">
        <v>47</v>
      </c>
      <c r="B69" s="95" t="s">
        <v>721</v>
      </c>
      <c r="C69" s="91"/>
      <c r="D69" s="261"/>
      <c r="E69" s="261"/>
      <c r="F69" s="261"/>
    </row>
    <row r="70" spans="1:6">
      <c r="A70" s="166"/>
      <c r="B70" s="97" t="s">
        <v>722</v>
      </c>
      <c r="C70" s="91" t="s">
        <v>690</v>
      </c>
      <c r="D70" s="261">
        <f>[3]кальк13!O77</f>
        <v>101.94499999999999</v>
      </c>
      <c r="E70" s="261">
        <f>ROUND(D70*E7,2)</f>
        <v>20.39</v>
      </c>
      <c r="F70" s="261">
        <f t="shared" si="4"/>
        <v>122.33499999999999</v>
      </c>
    </row>
    <row r="71" spans="1:6">
      <c r="A71" s="166">
        <v>48</v>
      </c>
      <c r="B71" s="95" t="s">
        <v>723</v>
      </c>
      <c r="C71" s="91"/>
      <c r="D71" s="261"/>
      <c r="E71" s="261"/>
      <c r="F71" s="261"/>
    </row>
    <row r="72" spans="1:6">
      <c r="A72" s="166"/>
      <c r="B72" s="97" t="s">
        <v>724</v>
      </c>
      <c r="C72" s="91" t="s">
        <v>681</v>
      </c>
      <c r="D72" s="261">
        <f>[3]кальк13!O79</f>
        <v>71.238500000000002</v>
      </c>
      <c r="E72" s="261">
        <f>ROUND(D72*E7,2)</f>
        <v>14.25</v>
      </c>
      <c r="F72" s="261">
        <f t="shared" si="4"/>
        <v>85.488500000000002</v>
      </c>
    </row>
    <row r="73" spans="1:6">
      <c r="A73" s="166">
        <v>49</v>
      </c>
      <c r="B73" s="95" t="s">
        <v>725</v>
      </c>
      <c r="C73" s="91" t="s">
        <v>690</v>
      </c>
      <c r="D73" s="261">
        <f>[3]кальк13!O80</f>
        <v>81.073999999999998</v>
      </c>
      <c r="E73" s="261">
        <f>ROUND(D73*E7,2)</f>
        <v>16.21</v>
      </c>
      <c r="F73" s="261">
        <f t="shared" si="4"/>
        <v>97.283999999999992</v>
      </c>
    </row>
    <row r="74" spans="1:6">
      <c r="A74" s="166">
        <v>50</v>
      </c>
      <c r="B74" s="95" t="s">
        <v>726</v>
      </c>
      <c r="C74" s="91"/>
      <c r="D74" s="261"/>
      <c r="E74" s="261"/>
      <c r="F74" s="261"/>
    </row>
    <row r="75" spans="1:6">
      <c r="A75" s="166"/>
      <c r="B75" s="97" t="s">
        <v>727</v>
      </c>
      <c r="C75" s="91" t="s">
        <v>728</v>
      </c>
      <c r="D75" s="261">
        <f>[3]кальк13!O82</f>
        <v>76.188500000000005</v>
      </c>
      <c r="E75" s="261">
        <f>ROUND(D75*E7,2)</f>
        <v>15.24</v>
      </c>
      <c r="F75" s="261">
        <f t="shared" si="4"/>
        <v>91.4285</v>
      </c>
    </row>
    <row r="76" spans="1:6">
      <c r="A76" s="166">
        <v>51</v>
      </c>
      <c r="B76" s="97" t="s">
        <v>729</v>
      </c>
      <c r="C76" s="91" t="s">
        <v>397</v>
      </c>
      <c r="D76" s="261">
        <f>[3]кальк13!O83</f>
        <v>40.531999999999996</v>
      </c>
      <c r="E76" s="261">
        <f>ROUND(D76*E7,2)</f>
        <v>8.11</v>
      </c>
      <c r="F76" s="261">
        <f t="shared" si="4"/>
        <v>48.641999999999996</v>
      </c>
    </row>
    <row r="77" spans="1:6">
      <c r="A77" s="166">
        <v>52</v>
      </c>
      <c r="B77" s="97" t="s">
        <v>730</v>
      </c>
      <c r="C77" s="91" t="s">
        <v>711</v>
      </c>
      <c r="D77" s="261">
        <f>[3]кальк13!O84</f>
        <v>78.603999999999999</v>
      </c>
      <c r="E77" s="261">
        <f>ROUND(D77*E7,2)</f>
        <v>15.72</v>
      </c>
      <c r="F77" s="261">
        <f t="shared" si="4"/>
        <v>94.323999999999998</v>
      </c>
    </row>
    <row r="78" spans="1:6">
      <c r="A78" s="166">
        <v>53</v>
      </c>
      <c r="B78" s="95" t="s">
        <v>731</v>
      </c>
      <c r="C78" s="91" t="s">
        <v>397</v>
      </c>
      <c r="D78" s="261">
        <f>[3]кальк13!O85</f>
        <v>102.203</v>
      </c>
      <c r="E78" s="261">
        <f>ROUND(D78*E7,2)</f>
        <v>20.440000000000001</v>
      </c>
      <c r="F78" s="261">
        <f t="shared" si="4"/>
        <v>122.643</v>
      </c>
    </row>
    <row r="79" spans="1:6">
      <c r="A79" s="166">
        <v>54</v>
      </c>
      <c r="B79" s="97" t="s">
        <v>732</v>
      </c>
      <c r="C79" s="91" t="s">
        <v>386</v>
      </c>
      <c r="D79" s="261">
        <f>[3]кальк13!O86</f>
        <v>117.95049999999999</v>
      </c>
      <c r="E79" s="261">
        <f>ROUND(D79*E7,2)</f>
        <v>23.59</v>
      </c>
      <c r="F79" s="261">
        <f t="shared" si="4"/>
        <v>141.54049999999998</v>
      </c>
    </row>
    <row r="80" spans="1:6">
      <c r="A80" s="166">
        <v>55</v>
      </c>
      <c r="B80" s="97" t="s">
        <v>733</v>
      </c>
      <c r="C80" s="91" t="s">
        <v>734</v>
      </c>
      <c r="D80" s="261">
        <f>[3]кальк13!O87</f>
        <v>552.83150000000001</v>
      </c>
      <c r="E80" s="261">
        <f>ROUND(D80*E7,2)</f>
        <v>110.57</v>
      </c>
      <c r="F80" s="261">
        <f t="shared" si="4"/>
        <v>663.40149999999994</v>
      </c>
    </row>
    <row r="81" spans="1:6">
      <c r="A81" s="166">
        <v>56</v>
      </c>
      <c r="B81" s="95" t="s">
        <v>735</v>
      </c>
      <c r="C81" s="91"/>
      <c r="D81" s="261"/>
      <c r="E81" s="261"/>
      <c r="F81" s="261"/>
    </row>
    <row r="82" spans="1:6">
      <c r="A82" s="166"/>
      <c r="B82" s="95" t="s">
        <v>736</v>
      </c>
      <c r="C82" s="91" t="s">
        <v>737</v>
      </c>
      <c r="D82" s="261">
        <f>[3]кальк13!O89</f>
        <v>202.66</v>
      </c>
      <c r="E82" s="261">
        <f>ROUND(D82*E7,2)</f>
        <v>40.53</v>
      </c>
      <c r="F82" s="261">
        <f t="shared" si="4"/>
        <v>243.19</v>
      </c>
    </row>
    <row r="83" spans="1:6">
      <c r="A83" s="166">
        <v>57</v>
      </c>
      <c r="B83" s="95" t="s">
        <v>738</v>
      </c>
      <c r="C83" s="91"/>
      <c r="D83" s="261"/>
      <c r="E83" s="261"/>
      <c r="F83" s="261"/>
    </row>
    <row r="84" spans="1:6">
      <c r="A84" s="166"/>
      <c r="B84" s="95" t="s">
        <v>736</v>
      </c>
      <c r="C84" s="91" t="s">
        <v>647</v>
      </c>
      <c r="D84" s="261">
        <f>[3]кальк13!O91</f>
        <v>86.004000000000005</v>
      </c>
      <c r="E84" s="261">
        <f>ROUND(D84*E7,2)</f>
        <v>17.2</v>
      </c>
      <c r="F84" s="261">
        <f t="shared" si="4"/>
        <v>103.20400000000001</v>
      </c>
    </row>
    <row r="85" spans="1:6">
      <c r="A85" s="166">
        <v>58</v>
      </c>
      <c r="B85" s="97" t="s">
        <v>739</v>
      </c>
      <c r="C85" s="91" t="s">
        <v>690</v>
      </c>
      <c r="D85" s="261">
        <f>[3]кальк13!O92</f>
        <v>159.73250000000002</v>
      </c>
      <c r="E85" s="261">
        <f>ROUND(D85*E7,2)</f>
        <v>31.95</v>
      </c>
      <c r="F85" s="261">
        <f t="shared" si="4"/>
        <v>191.6825</v>
      </c>
    </row>
    <row r="86" spans="1:6">
      <c r="A86" s="166">
        <v>59</v>
      </c>
      <c r="B86" s="97" t="s">
        <v>740</v>
      </c>
      <c r="C86" s="322"/>
      <c r="D86" s="261"/>
      <c r="E86" s="261"/>
      <c r="F86" s="261"/>
    </row>
    <row r="87" spans="1:6">
      <c r="A87" s="166"/>
      <c r="B87" s="95" t="s">
        <v>741</v>
      </c>
      <c r="C87" s="91" t="s">
        <v>677</v>
      </c>
      <c r="D87" s="261">
        <f>[3]кальк13!O94</f>
        <v>61.413000000000004</v>
      </c>
      <c r="E87" s="261">
        <f>ROUND(D87*E7,2)</f>
        <v>12.28</v>
      </c>
      <c r="F87" s="261">
        <f t="shared" si="4"/>
        <v>73.692999999999998</v>
      </c>
    </row>
    <row r="88" spans="1:6">
      <c r="A88" s="166">
        <v>60</v>
      </c>
      <c r="B88" s="95" t="s">
        <v>742</v>
      </c>
      <c r="C88" s="91"/>
      <c r="D88" s="261"/>
      <c r="E88" s="261"/>
      <c r="F88" s="261"/>
    </row>
    <row r="89" spans="1:6">
      <c r="A89" s="166"/>
      <c r="B89" s="95" t="s">
        <v>743</v>
      </c>
      <c r="C89" s="91" t="s">
        <v>744</v>
      </c>
      <c r="D89" s="261">
        <f>[3]кальк13!O96</f>
        <v>36.822000000000003</v>
      </c>
      <c r="E89" s="261">
        <f>ROUND(D89*E7,2)</f>
        <v>7.36</v>
      </c>
      <c r="F89" s="261">
        <f t="shared" si="4"/>
        <v>44.182000000000002</v>
      </c>
    </row>
    <row r="90" spans="1:6">
      <c r="A90" s="166">
        <v>61</v>
      </c>
      <c r="B90" s="95" t="s">
        <v>745</v>
      </c>
      <c r="C90" s="91" t="s">
        <v>728</v>
      </c>
      <c r="D90" s="261">
        <f>[3]кальк13!O97</f>
        <v>61.413000000000004</v>
      </c>
      <c r="E90" s="261">
        <f>ROUND(D90*E7,2)</f>
        <v>12.28</v>
      </c>
      <c r="F90" s="261">
        <f t="shared" si="4"/>
        <v>73.692999999999998</v>
      </c>
    </row>
    <row r="91" spans="1:6">
      <c r="A91" s="166">
        <v>62</v>
      </c>
      <c r="B91" s="95" t="s">
        <v>746</v>
      </c>
      <c r="C91" s="91" t="s">
        <v>674</v>
      </c>
      <c r="D91" s="261"/>
      <c r="E91" s="261"/>
      <c r="F91" s="261"/>
    </row>
    <row r="92" spans="1:6">
      <c r="A92" s="166"/>
      <c r="B92" s="95" t="s">
        <v>747</v>
      </c>
      <c r="C92" s="91" t="s">
        <v>748</v>
      </c>
      <c r="D92" s="261">
        <f>[3]кальк13!O99</f>
        <v>122.846</v>
      </c>
      <c r="E92" s="261">
        <f>ROUND(D92*E7,2)</f>
        <v>24.57</v>
      </c>
      <c r="F92" s="261">
        <f t="shared" si="4"/>
        <v>147.416</v>
      </c>
    </row>
    <row r="93" spans="1:6">
      <c r="A93" s="166">
        <v>63</v>
      </c>
      <c r="B93" s="95" t="s">
        <v>749</v>
      </c>
      <c r="C93" s="91"/>
      <c r="D93" s="261"/>
      <c r="E93" s="261"/>
      <c r="F93" s="261"/>
    </row>
    <row r="94" spans="1:6">
      <c r="A94" s="166"/>
      <c r="B94" s="95" t="s">
        <v>743</v>
      </c>
      <c r="C94" s="91" t="s">
        <v>750</v>
      </c>
      <c r="D94" s="261">
        <f>[3]кальк13!O101</f>
        <v>110.5505</v>
      </c>
      <c r="E94" s="261">
        <f>ROUND(D94*E7,2)</f>
        <v>22.11</v>
      </c>
      <c r="F94" s="261">
        <f t="shared" ref="F94:F106" si="5">D94+E94</f>
        <v>132.66050000000001</v>
      </c>
    </row>
    <row r="95" spans="1:6">
      <c r="A95" s="166">
        <v>64</v>
      </c>
      <c r="B95" s="95" t="s">
        <v>751</v>
      </c>
      <c r="C95" s="91"/>
      <c r="D95" s="261"/>
      <c r="E95" s="261"/>
      <c r="F95" s="261"/>
    </row>
    <row r="96" spans="1:6">
      <c r="A96" s="166"/>
      <c r="B96" s="95" t="s">
        <v>752</v>
      </c>
      <c r="C96" s="91" t="s">
        <v>674</v>
      </c>
      <c r="D96" s="261">
        <f>[3]кальк13!O103</f>
        <v>142.48699999999999</v>
      </c>
      <c r="E96" s="261">
        <f>ROUND(D96*E7,2)</f>
        <v>28.5</v>
      </c>
      <c r="F96" s="261">
        <f t="shared" si="5"/>
        <v>170.98699999999999</v>
      </c>
    </row>
    <row r="97" spans="1:6">
      <c r="A97" s="166">
        <v>65</v>
      </c>
      <c r="B97" s="95" t="s">
        <v>753</v>
      </c>
      <c r="C97" s="91" t="s">
        <v>397</v>
      </c>
      <c r="D97" s="261">
        <f>[3]кальк13!O104</f>
        <v>169.55799999999999</v>
      </c>
      <c r="E97" s="261">
        <f>ROUND(D97*E7,2)</f>
        <v>33.909999999999997</v>
      </c>
      <c r="F97" s="261">
        <f t="shared" si="5"/>
        <v>203.46799999999999</v>
      </c>
    </row>
    <row r="98" spans="1:6">
      <c r="A98" s="166">
        <v>66</v>
      </c>
      <c r="B98" s="95" t="s">
        <v>754</v>
      </c>
      <c r="C98" s="91" t="s">
        <v>690</v>
      </c>
      <c r="D98" s="261">
        <f>[3]кальк13!O105</f>
        <v>125.316</v>
      </c>
      <c r="E98" s="261">
        <f>ROUND(D98*E7,2)</f>
        <v>25.06</v>
      </c>
      <c r="F98" s="261">
        <f t="shared" si="5"/>
        <v>150.376</v>
      </c>
    </row>
    <row r="99" spans="1:6">
      <c r="A99" s="166">
        <v>67</v>
      </c>
      <c r="B99" s="95" t="s">
        <v>755</v>
      </c>
      <c r="C99" s="91"/>
      <c r="D99" s="261"/>
      <c r="E99" s="261"/>
      <c r="F99" s="261"/>
    </row>
    <row r="100" spans="1:6">
      <c r="A100" s="166"/>
      <c r="B100" s="95" t="s">
        <v>756</v>
      </c>
      <c r="C100" s="91" t="s">
        <v>711</v>
      </c>
      <c r="D100" s="261">
        <f>[3]кальк13!O107</f>
        <v>95.839499999999987</v>
      </c>
      <c r="E100" s="261">
        <f>ROUND(D100*E7,2)</f>
        <v>19.170000000000002</v>
      </c>
      <c r="F100" s="261">
        <f t="shared" si="5"/>
        <v>115.00949999999999</v>
      </c>
    </row>
    <row r="101" spans="1:6">
      <c r="A101" s="166">
        <v>68</v>
      </c>
      <c r="B101" s="95" t="s">
        <v>757</v>
      </c>
      <c r="C101" s="91" t="s">
        <v>677</v>
      </c>
      <c r="D101" s="261">
        <f>[3]кальк13!O108</f>
        <v>79.814000000000007</v>
      </c>
      <c r="E101" s="261">
        <f>ROUND(D101*E7,2)</f>
        <v>15.96</v>
      </c>
      <c r="F101" s="261">
        <f t="shared" si="5"/>
        <v>95.774000000000001</v>
      </c>
    </row>
    <row r="102" spans="1:6">
      <c r="A102" s="166">
        <v>69</v>
      </c>
      <c r="B102" s="95" t="s">
        <v>758</v>
      </c>
      <c r="C102" s="91" t="s">
        <v>647</v>
      </c>
      <c r="D102" s="261">
        <f>[3]кальк13!O109</f>
        <v>65.13300000000001</v>
      </c>
      <c r="E102" s="261">
        <f>ROUND(D102*E7,2)</f>
        <v>13.03</v>
      </c>
      <c r="F102" s="261">
        <f t="shared" si="5"/>
        <v>78.163000000000011</v>
      </c>
    </row>
    <row r="103" spans="1:6">
      <c r="A103" s="166">
        <v>70</v>
      </c>
      <c r="B103" s="95" t="s">
        <v>759</v>
      </c>
      <c r="C103" s="91" t="s">
        <v>386</v>
      </c>
      <c r="D103" s="261">
        <f>[3]кальк13!O110</f>
        <v>115.48050000000001</v>
      </c>
      <c r="E103" s="261">
        <f>ROUND(D103*E7,2)</f>
        <v>23.1</v>
      </c>
      <c r="F103" s="261">
        <f t="shared" si="5"/>
        <v>138.5805</v>
      </c>
    </row>
    <row r="104" spans="1:6">
      <c r="A104" s="166">
        <v>71</v>
      </c>
      <c r="B104" s="95" t="s">
        <v>760</v>
      </c>
      <c r="C104" s="91"/>
      <c r="D104" s="261"/>
      <c r="E104" s="261"/>
      <c r="F104" s="261"/>
    </row>
    <row r="105" spans="1:6">
      <c r="A105" s="166"/>
      <c r="B105" s="95" t="s">
        <v>761</v>
      </c>
      <c r="C105" s="91" t="s">
        <v>397</v>
      </c>
      <c r="D105" s="261">
        <f>[3]кальк13!O112</f>
        <v>227.8115</v>
      </c>
      <c r="E105" s="261">
        <f>ROUND(D105*E7,2)</f>
        <v>45.56</v>
      </c>
      <c r="F105" s="261">
        <f t="shared" si="5"/>
        <v>273.37149999999997</v>
      </c>
    </row>
    <row r="106" spans="1:6">
      <c r="A106" s="166">
        <v>72</v>
      </c>
      <c r="B106" s="95" t="s">
        <v>762</v>
      </c>
      <c r="C106" s="91" t="s">
        <v>674</v>
      </c>
      <c r="D106" s="261">
        <f>[3]кальк13!O113</f>
        <v>306.47999999999996</v>
      </c>
      <c r="E106" s="261">
        <f>ROUND(D106*E7,2)</f>
        <v>61.3</v>
      </c>
      <c r="F106" s="261">
        <f t="shared" si="5"/>
        <v>367.78</v>
      </c>
    </row>
    <row r="107" spans="1:6">
      <c r="A107" s="166">
        <v>73</v>
      </c>
      <c r="B107" s="95" t="s">
        <v>763</v>
      </c>
      <c r="C107" s="91"/>
      <c r="D107" s="261"/>
      <c r="E107" s="261"/>
      <c r="F107" s="261"/>
    </row>
    <row r="108" spans="1:6">
      <c r="A108" s="166"/>
      <c r="B108" s="95" t="s">
        <v>764</v>
      </c>
      <c r="C108" s="91"/>
      <c r="D108" s="261"/>
      <c r="E108" s="261"/>
      <c r="F108" s="261"/>
    </row>
    <row r="109" spans="1:6">
      <c r="A109" s="166"/>
      <c r="B109" s="95" t="s">
        <v>765</v>
      </c>
      <c r="C109" s="91" t="s">
        <v>766</v>
      </c>
      <c r="D109" s="261">
        <f>[3]кальк13!O116</f>
        <v>37.253500000000003</v>
      </c>
      <c r="E109" s="261">
        <f>ROUND(D109*E7,2)</f>
        <v>7.45</v>
      </c>
      <c r="F109" s="261">
        <f>D109+E109</f>
        <v>44.703500000000005</v>
      </c>
    </row>
    <row r="110" spans="1:6">
      <c r="A110" s="166">
        <v>74</v>
      </c>
      <c r="B110" s="95" t="s">
        <v>767</v>
      </c>
      <c r="C110" s="91"/>
      <c r="D110" s="261"/>
      <c r="E110" s="261"/>
      <c r="F110" s="261"/>
    </row>
    <row r="111" spans="1:6">
      <c r="A111" s="166"/>
      <c r="B111" s="95" t="s">
        <v>225</v>
      </c>
      <c r="C111" s="91" t="s">
        <v>768</v>
      </c>
      <c r="D111" s="261">
        <f>[3]кальк13!O118</f>
        <v>196.55450000000002</v>
      </c>
      <c r="E111" s="261">
        <f>ROUND(D111*E7,2)</f>
        <v>39.31</v>
      </c>
      <c r="F111" s="261">
        <f>D111+E111</f>
        <v>235.86450000000002</v>
      </c>
    </row>
    <row r="112" spans="1:6">
      <c r="A112" s="166">
        <v>75</v>
      </c>
      <c r="B112" s="95" t="s">
        <v>769</v>
      </c>
      <c r="C112" s="91"/>
      <c r="D112" s="261"/>
      <c r="E112" s="261"/>
      <c r="F112" s="261"/>
    </row>
    <row r="113" spans="1:6">
      <c r="A113" s="171"/>
      <c r="B113" s="93" t="s">
        <v>225</v>
      </c>
      <c r="C113" s="327" t="s">
        <v>768</v>
      </c>
      <c r="D113" s="328">
        <f>[3]кальк13!O120</f>
        <v>530.71050000000002</v>
      </c>
      <c r="E113" s="328">
        <f>ROUND(D113*E7,2)</f>
        <v>106.14</v>
      </c>
      <c r="F113" s="328">
        <f>D113+E113</f>
        <v>636.85050000000001</v>
      </c>
    </row>
  </sheetData>
  <pageMargins left="0.78740157480314965" right="0" top="0.39370078740157483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89"/>
  <sheetViews>
    <sheetView workbookViewId="0">
      <selection activeCell="J22" sqref="J22"/>
    </sheetView>
  </sheetViews>
  <sheetFormatPr defaultRowHeight="13.2"/>
  <cols>
    <col min="1" max="1" width="4.109375" customWidth="1"/>
    <col min="2" max="2" width="40.88671875" customWidth="1"/>
    <col min="3" max="3" width="7.5546875" customWidth="1"/>
    <col min="4" max="4" width="10.88671875" style="114" customWidth="1"/>
    <col min="5" max="6" width="8.88671875" style="39"/>
  </cols>
  <sheetData>
    <row r="1" spans="1:7" ht="13.8">
      <c r="A1" s="2"/>
      <c r="B1" s="108"/>
      <c r="C1" s="108"/>
      <c r="D1" s="109"/>
    </row>
    <row r="2" spans="1:7" ht="13.8">
      <c r="A2" s="2"/>
      <c r="B2" s="108"/>
      <c r="C2" s="108"/>
      <c r="D2" s="109"/>
    </row>
    <row r="3" spans="1:7" ht="13.8">
      <c r="A3" s="1" t="s">
        <v>770</v>
      </c>
      <c r="B3" s="3"/>
      <c r="C3" s="3"/>
      <c r="D3" s="229"/>
    </row>
    <row r="4" spans="1:7" ht="13.8">
      <c r="A4" s="1" t="s">
        <v>771</v>
      </c>
      <c r="B4" s="3"/>
      <c r="C4" s="3"/>
      <c r="D4" s="229"/>
    </row>
    <row r="5" spans="1:7">
      <c r="A5" s="1" t="s">
        <v>772</v>
      </c>
      <c r="B5" s="1"/>
      <c r="C5" s="1"/>
      <c r="D5" s="113"/>
    </row>
    <row r="6" spans="1:7">
      <c r="A6" s="1"/>
      <c r="B6" s="1"/>
      <c r="C6" s="1"/>
      <c r="D6" s="113"/>
    </row>
    <row r="7" spans="1:7" ht="13.8" thickBot="1">
      <c r="B7" s="329"/>
      <c r="C7" s="527" t="s">
        <v>42</v>
      </c>
      <c r="D7" s="527"/>
      <c r="E7" s="330" t="s">
        <v>38</v>
      </c>
      <c r="F7" s="40"/>
    </row>
    <row r="8" spans="1:7">
      <c r="A8" s="6"/>
      <c r="B8" s="331"/>
      <c r="C8" s="17"/>
      <c r="D8" s="332"/>
      <c r="E8" s="6" t="s">
        <v>5</v>
      </c>
      <c r="F8" s="333" t="s">
        <v>4</v>
      </c>
    </row>
    <row r="9" spans="1:7">
      <c r="A9" s="8" t="s">
        <v>6</v>
      </c>
      <c r="B9" s="20" t="s">
        <v>521</v>
      </c>
      <c r="C9" s="21" t="s">
        <v>8</v>
      </c>
      <c r="D9" s="18" t="s">
        <v>39</v>
      </c>
      <c r="E9" s="8" t="s">
        <v>9</v>
      </c>
      <c r="F9" s="22" t="s">
        <v>10</v>
      </c>
    </row>
    <row r="10" spans="1:7">
      <c r="A10" s="8" t="s">
        <v>11</v>
      </c>
      <c r="B10" s="20" t="s">
        <v>12</v>
      </c>
      <c r="C10" s="21" t="s">
        <v>13</v>
      </c>
      <c r="D10" s="334" t="s">
        <v>14</v>
      </c>
      <c r="E10" s="335">
        <v>0.2</v>
      </c>
      <c r="F10" s="22" t="s">
        <v>14</v>
      </c>
    </row>
    <row r="11" spans="1:7" ht="13.8" thickBot="1">
      <c r="A11" s="8"/>
      <c r="B11" s="20"/>
      <c r="C11" s="21"/>
      <c r="D11" s="334" t="s">
        <v>9</v>
      </c>
      <c r="E11" s="336"/>
      <c r="F11" s="337" t="s">
        <v>9</v>
      </c>
    </row>
    <row r="12" spans="1:7" ht="13.8" thickBot="1">
      <c r="A12" s="11">
        <v>1</v>
      </c>
      <c r="B12" s="41">
        <v>2</v>
      </c>
      <c r="C12" s="51">
        <v>3</v>
      </c>
      <c r="D12" s="234">
        <v>4</v>
      </c>
      <c r="E12" s="13">
        <v>5</v>
      </c>
      <c r="F12" s="14">
        <v>6</v>
      </c>
    </row>
    <row r="13" spans="1:7">
      <c r="A13" s="18"/>
      <c r="B13" s="48" t="s">
        <v>773</v>
      </c>
      <c r="C13" s="20"/>
      <c r="D13" s="124"/>
      <c r="E13" s="22"/>
      <c r="F13" s="22"/>
    </row>
    <row r="14" spans="1:7">
      <c r="A14" s="27">
        <v>1</v>
      </c>
      <c r="B14" s="16" t="s">
        <v>774</v>
      </c>
      <c r="C14" s="20" t="s">
        <v>775</v>
      </c>
      <c r="D14" s="126">
        <f>[11]кальк!Q14</f>
        <v>36.9</v>
      </c>
      <c r="E14" s="338">
        <f>F14-D14</f>
        <v>7.3799999999999955</v>
      </c>
      <c r="F14" s="338">
        <v>44.279999999999994</v>
      </c>
    </row>
    <row r="15" spans="1:7">
      <c r="A15" s="27"/>
      <c r="B15" s="16" t="s">
        <v>776</v>
      </c>
      <c r="C15" s="20" t="s">
        <v>775</v>
      </c>
      <c r="D15" s="126">
        <f>[11]кальк!Q15</f>
        <v>39.29</v>
      </c>
      <c r="E15" s="338">
        <f t="shared" ref="E15:E16" si="0">F15-D15</f>
        <v>7.857999999999997</v>
      </c>
      <c r="F15" s="338">
        <v>47.147999999999996</v>
      </c>
      <c r="G15" s="230"/>
    </row>
    <row r="16" spans="1:7">
      <c r="A16" s="27"/>
      <c r="B16" s="16" t="s">
        <v>777</v>
      </c>
      <c r="C16" s="20" t="s">
        <v>775</v>
      </c>
      <c r="D16" s="126">
        <f>[11]кальк!Q16</f>
        <v>49.13</v>
      </c>
      <c r="E16" s="338">
        <f t="shared" si="0"/>
        <v>9.8260000000000005</v>
      </c>
      <c r="F16" s="338">
        <v>58.956000000000003</v>
      </c>
      <c r="G16" s="230"/>
    </row>
    <row r="17" spans="1:7">
      <c r="A17" s="27"/>
      <c r="B17" s="19" t="s">
        <v>778</v>
      </c>
      <c r="C17" s="20"/>
      <c r="D17" s="126"/>
      <c r="E17" s="22"/>
      <c r="F17" s="338">
        <v>0</v>
      </c>
      <c r="G17" s="230"/>
    </row>
    <row r="18" spans="1:7">
      <c r="A18" s="27"/>
      <c r="B18" s="19" t="s">
        <v>779</v>
      </c>
      <c r="C18" s="20" t="s">
        <v>775</v>
      </c>
      <c r="D18" s="126">
        <f>[11]кальк!Q18</f>
        <v>65.070000000000007</v>
      </c>
      <c r="E18" s="338">
        <f>F18-D18</f>
        <v>13.013999999999996</v>
      </c>
      <c r="F18" s="338">
        <v>78.084000000000003</v>
      </c>
      <c r="G18" s="230"/>
    </row>
    <row r="19" spans="1:7">
      <c r="A19" s="27">
        <v>2</v>
      </c>
      <c r="B19" s="16" t="s">
        <v>780</v>
      </c>
      <c r="C19" s="20"/>
      <c r="D19" s="126"/>
      <c r="E19" s="22"/>
      <c r="F19" s="338"/>
      <c r="G19" s="230"/>
    </row>
    <row r="20" spans="1:7">
      <c r="A20" s="27"/>
      <c r="B20" s="16" t="s">
        <v>781</v>
      </c>
      <c r="C20" s="20" t="s">
        <v>775</v>
      </c>
      <c r="D20" s="126">
        <f>[11]кальк!Q20</f>
        <v>67.589999999999989</v>
      </c>
      <c r="E20" s="338">
        <f t="shared" ref="E20:E21" si="1">F20-D20</f>
        <v>13.518000000000001</v>
      </c>
      <c r="F20" s="338">
        <v>81.10799999999999</v>
      </c>
      <c r="G20" s="230"/>
    </row>
    <row r="21" spans="1:7">
      <c r="A21" s="27"/>
      <c r="B21" s="26" t="s">
        <v>782</v>
      </c>
      <c r="C21" s="20" t="s">
        <v>775</v>
      </c>
      <c r="D21" s="126">
        <f>[11]кальк!Q21</f>
        <v>74.949999999999989</v>
      </c>
      <c r="E21" s="338">
        <f t="shared" si="1"/>
        <v>14.989999999999995</v>
      </c>
      <c r="F21" s="338">
        <v>89.939999999999984</v>
      </c>
      <c r="G21" s="230"/>
    </row>
    <row r="22" spans="1:7">
      <c r="A22" s="27"/>
      <c r="B22" s="26" t="s">
        <v>783</v>
      </c>
      <c r="C22" s="20"/>
      <c r="D22" s="126"/>
      <c r="E22" s="22"/>
      <c r="F22" s="338"/>
      <c r="G22" s="230"/>
    </row>
    <row r="23" spans="1:7">
      <c r="A23" s="27"/>
      <c r="B23" s="26" t="s">
        <v>784</v>
      </c>
      <c r="C23" s="20" t="s">
        <v>775</v>
      </c>
      <c r="D23" s="126">
        <f>[11]кальк!Q22</f>
        <v>84.78</v>
      </c>
      <c r="E23" s="338">
        <f t="shared" ref="E23:E24" si="2">F23-D23</f>
        <v>16.956000000000003</v>
      </c>
      <c r="F23" s="338">
        <v>101.736</v>
      </c>
      <c r="G23" s="230"/>
    </row>
    <row r="24" spans="1:7">
      <c r="A24" s="27">
        <v>3</v>
      </c>
      <c r="B24" s="16" t="s">
        <v>785</v>
      </c>
      <c r="C24" s="20" t="s">
        <v>775</v>
      </c>
      <c r="D24" s="126">
        <f>[11]кальк!Q24</f>
        <v>113.01</v>
      </c>
      <c r="E24" s="338">
        <f t="shared" si="2"/>
        <v>22.60199999999999</v>
      </c>
      <c r="F24" s="338">
        <v>135.61199999999999</v>
      </c>
      <c r="G24" s="230"/>
    </row>
    <row r="25" spans="1:7">
      <c r="A25" s="27">
        <v>4</v>
      </c>
      <c r="B25" s="19" t="s">
        <v>786</v>
      </c>
      <c r="C25" s="20"/>
      <c r="D25" s="126"/>
      <c r="E25" s="22"/>
      <c r="F25" s="338"/>
      <c r="G25" s="230"/>
    </row>
    <row r="26" spans="1:7">
      <c r="A26" s="27"/>
      <c r="B26" s="19" t="s">
        <v>787</v>
      </c>
      <c r="C26" s="20" t="s">
        <v>775</v>
      </c>
      <c r="D26" s="126">
        <f>[11]кальк!Q26</f>
        <v>110.61000000000001</v>
      </c>
      <c r="E26" s="338">
        <f t="shared" ref="E26:E34" si="3">F26-D26</f>
        <v>22.121999999999986</v>
      </c>
      <c r="F26" s="338">
        <v>132.732</v>
      </c>
      <c r="G26" s="230"/>
    </row>
    <row r="27" spans="1:7">
      <c r="A27" s="27"/>
      <c r="B27" s="26" t="s">
        <v>788</v>
      </c>
      <c r="C27" s="20" t="s">
        <v>775</v>
      </c>
      <c r="D27" s="126">
        <f>[11]кальк!Q27</f>
        <v>88.49</v>
      </c>
      <c r="E27" s="338">
        <f t="shared" si="3"/>
        <v>17.697999999999993</v>
      </c>
      <c r="F27" s="338">
        <v>106.18799999999999</v>
      </c>
      <c r="G27" s="230"/>
    </row>
    <row r="28" spans="1:7">
      <c r="A28" s="27">
        <v>5</v>
      </c>
      <c r="B28" s="16" t="s">
        <v>789</v>
      </c>
      <c r="C28" s="20" t="s">
        <v>775</v>
      </c>
      <c r="D28" s="126">
        <f>[11]кальк!Q28</f>
        <v>51.58</v>
      </c>
      <c r="E28" s="338">
        <f t="shared" si="3"/>
        <v>10.315999999999995</v>
      </c>
      <c r="F28" s="338">
        <v>61.895999999999994</v>
      </c>
      <c r="G28" s="230"/>
    </row>
    <row r="29" spans="1:7">
      <c r="A29" s="27"/>
      <c r="B29" s="26" t="s">
        <v>790</v>
      </c>
      <c r="C29" s="20" t="s">
        <v>775</v>
      </c>
      <c r="D29" s="126">
        <f>[11]кальк!Q29</f>
        <v>39.29</v>
      </c>
      <c r="E29" s="338">
        <f t="shared" si="3"/>
        <v>7.857999999999997</v>
      </c>
      <c r="F29" s="338">
        <v>47.147999999999996</v>
      </c>
      <c r="G29" s="230"/>
    </row>
    <row r="30" spans="1:7">
      <c r="A30" s="27">
        <v>6</v>
      </c>
      <c r="B30" s="26" t="s">
        <v>791</v>
      </c>
      <c r="C30" s="20" t="s">
        <v>775</v>
      </c>
      <c r="D30" s="126">
        <f>[11]кальк!Q30</f>
        <v>38.56</v>
      </c>
      <c r="E30" s="338">
        <f t="shared" si="3"/>
        <v>7.7119999999999962</v>
      </c>
      <c r="F30" s="338">
        <v>46.271999999999998</v>
      </c>
      <c r="G30" s="230"/>
    </row>
    <row r="31" spans="1:7">
      <c r="A31" s="27">
        <v>7</v>
      </c>
      <c r="B31" s="26" t="s">
        <v>792</v>
      </c>
      <c r="C31" s="20" t="s">
        <v>775</v>
      </c>
      <c r="D31" s="126">
        <f>[11]кальк!Q31</f>
        <v>27.55</v>
      </c>
      <c r="E31" s="338">
        <f t="shared" si="3"/>
        <v>5.5100000000000016</v>
      </c>
      <c r="F31" s="338">
        <v>33.06</v>
      </c>
      <c r="G31" s="230"/>
    </row>
    <row r="32" spans="1:7">
      <c r="A32" s="27"/>
      <c r="B32" s="26" t="s">
        <v>793</v>
      </c>
      <c r="C32" s="20" t="s">
        <v>775</v>
      </c>
      <c r="D32" s="126">
        <f>[11]кальк!Q32</f>
        <v>12.11</v>
      </c>
      <c r="E32" s="338">
        <f t="shared" si="3"/>
        <v>2.4219999999999988</v>
      </c>
      <c r="F32" s="338">
        <v>14.531999999999998</v>
      </c>
      <c r="G32" s="230"/>
    </row>
    <row r="33" spans="1:7">
      <c r="A33" s="27">
        <v>8</v>
      </c>
      <c r="B33" s="26" t="s">
        <v>794</v>
      </c>
      <c r="C33" s="20" t="s">
        <v>775</v>
      </c>
      <c r="D33" s="126">
        <f>[11]кальк!Q33</f>
        <v>34.17</v>
      </c>
      <c r="E33" s="338">
        <f t="shared" si="3"/>
        <v>6.8339999999999961</v>
      </c>
      <c r="F33" s="338">
        <v>41.003999999999998</v>
      </c>
      <c r="G33" s="230"/>
    </row>
    <row r="34" spans="1:7">
      <c r="A34" s="27"/>
      <c r="B34" s="26" t="s">
        <v>793</v>
      </c>
      <c r="C34" s="20" t="s">
        <v>775</v>
      </c>
      <c r="D34" s="126">
        <f>[11]кальк!Q34</f>
        <v>23.1</v>
      </c>
      <c r="E34" s="338">
        <f t="shared" si="3"/>
        <v>4.620000000000001</v>
      </c>
      <c r="F34" s="338">
        <v>27.720000000000002</v>
      </c>
      <c r="G34" s="230"/>
    </row>
    <row r="35" spans="1:7">
      <c r="A35" s="27">
        <v>9</v>
      </c>
      <c r="B35" s="26" t="s">
        <v>795</v>
      </c>
      <c r="C35" s="20"/>
      <c r="D35" s="126"/>
      <c r="E35" s="22"/>
      <c r="F35" s="338"/>
      <c r="G35" s="230"/>
    </row>
    <row r="36" spans="1:7">
      <c r="A36" s="27"/>
      <c r="B36" s="26" t="s">
        <v>796</v>
      </c>
      <c r="C36" s="20" t="s">
        <v>775</v>
      </c>
      <c r="D36" s="126">
        <f>[11]кальк!Q36</f>
        <v>94.92</v>
      </c>
      <c r="E36" s="338">
        <f t="shared" ref="E36:E38" si="4">F36-D36</f>
        <v>18.983999999999995</v>
      </c>
      <c r="F36" s="338">
        <v>113.904</v>
      </c>
      <c r="G36" s="230"/>
    </row>
    <row r="37" spans="1:7">
      <c r="A37" s="27"/>
      <c r="B37" s="26" t="s">
        <v>793</v>
      </c>
      <c r="C37" s="20" t="s">
        <v>775</v>
      </c>
      <c r="D37" s="126">
        <f>[11]кальк!Q37</f>
        <v>31.2</v>
      </c>
      <c r="E37" s="338">
        <f t="shared" si="4"/>
        <v>6.2399999999999984</v>
      </c>
      <c r="F37" s="338">
        <v>37.44</v>
      </c>
      <c r="G37" s="230"/>
    </row>
    <row r="38" spans="1:7">
      <c r="A38" s="27"/>
      <c r="B38" s="26" t="s">
        <v>797</v>
      </c>
      <c r="C38" s="20" t="s">
        <v>775</v>
      </c>
      <c r="D38" s="126">
        <f>[11]кальк!Q38</f>
        <v>66.37</v>
      </c>
      <c r="E38" s="338">
        <f t="shared" si="4"/>
        <v>13.274000000000001</v>
      </c>
      <c r="F38" s="338">
        <v>79.644000000000005</v>
      </c>
      <c r="G38" s="230"/>
    </row>
    <row r="39" spans="1:7">
      <c r="A39" s="27"/>
      <c r="B39" s="26" t="s">
        <v>798</v>
      </c>
      <c r="C39" s="20"/>
      <c r="D39" s="126"/>
      <c r="E39" s="22"/>
      <c r="F39" s="338"/>
      <c r="G39" s="230"/>
    </row>
    <row r="40" spans="1:7">
      <c r="A40" s="27"/>
      <c r="B40" s="26" t="s">
        <v>799</v>
      </c>
      <c r="C40" s="20" t="s">
        <v>775</v>
      </c>
      <c r="D40" s="126">
        <f>[11]кальк!Q40</f>
        <v>23.36</v>
      </c>
      <c r="E40" s="338">
        <f t="shared" ref="E40:E47" si="5">F40-D40</f>
        <v>4.6720000000000006</v>
      </c>
      <c r="F40" s="338">
        <v>28.032</v>
      </c>
      <c r="G40" s="230"/>
    </row>
    <row r="41" spans="1:7">
      <c r="A41" s="27">
        <v>10</v>
      </c>
      <c r="B41" s="26" t="s">
        <v>800</v>
      </c>
      <c r="C41" s="20" t="s">
        <v>775</v>
      </c>
      <c r="D41" s="126">
        <f>[11]кальк!Q41</f>
        <v>90.45</v>
      </c>
      <c r="E41" s="338">
        <f t="shared" si="5"/>
        <v>18.090000000000003</v>
      </c>
      <c r="F41" s="338">
        <v>108.54</v>
      </c>
      <c r="G41" s="230"/>
    </row>
    <row r="42" spans="1:7">
      <c r="A42" s="27">
        <v>11</v>
      </c>
      <c r="B42" s="26" t="s">
        <v>801</v>
      </c>
      <c r="C42" s="20" t="s">
        <v>775</v>
      </c>
      <c r="D42" s="126">
        <f>[11]кальк!Q42</f>
        <v>52.84</v>
      </c>
      <c r="E42" s="338">
        <f t="shared" si="5"/>
        <v>10.567999999999998</v>
      </c>
      <c r="F42" s="338">
        <v>63.408000000000001</v>
      </c>
      <c r="G42" s="230"/>
    </row>
    <row r="43" spans="1:7">
      <c r="A43" s="27"/>
      <c r="B43" s="26" t="s">
        <v>802</v>
      </c>
      <c r="C43" s="20" t="s">
        <v>775</v>
      </c>
      <c r="D43" s="126">
        <f>[11]кальк!Q43</f>
        <v>36.9</v>
      </c>
      <c r="E43" s="338">
        <f t="shared" si="5"/>
        <v>7.3799999999999955</v>
      </c>
      <c r="F43" s="338">
        <v>44.279999999999994</v>
      </c>
      <c r="G43" s="230"/>
    </row>
    <row r="44" spans="1:7">
      <c r="A44" s="27">
        <v>12</v>
      </c>
      <c r="B44" s="26" t="s">
        <v>803</v>
      </c>
      <c r="C44" s="20" t="s">
        <v>775</v>
      </c>
      <c r="D44" s="126">
        <f>[11]кальк!Q44</f>
        <v>55.31</v>
      </c>
      <c r="E44" s="338">
        <f t="shared" si="5"/>
        <v>11.061999999999998</v>
      </c>
      <c r="F44" s="338">
        <v>66.372</v>
      </c>
      <c r="G44" s="230"/>
    </row>
    <row r="45" spans="1:7">
      <c r="A45" s="27">
        <v>13</v>
      </c>
      <c r="B45" s="26" t="s">
        <v>804</v>
      </c>
      <c r="C45" s="20" t="s">
        <v>775</v>
      </c>
      <c r="D45" s="126">
        <f>[11]кальк!Q45</f>
        <v>113.01</v>
      </c>
      <c r="E45" s="338">
        <f t="shared" si="5"/>
        <v>22.60199999999999</v>
      </c>
      <c r="F45" s="338">
        <v>135.61199999999999</v>
      </c>
      <c r="G45" s="230"/>
    </row>
    <row r="46" spans="1:7">
      <c r="A46" s="27">
        <v>14</v>
      </c>
      <c r="B46" s="26" t="s">
        <v>805</v>
      </c>
      <c r="C46" s="20" t="s">
        <v>775</v>
      </c>
      <c r="D46" s="126">
        <f>[11]кальк!Q46</f>
        <v>77.42</v>
      </c>
      <c r="E46" s="338">
        <f t="shared" si="5"/>
        <v>15.483999999999995</v>
      </c>
      <c r="F46" s="338">
        <v>92.903999999999996</v>
      </c>
      <c r="G46" s="230"/>
    </row>
    <row r="47" spans="1:7">
      <c r="A47" s="27">
        <v>15</v>
      </c>
      <c r="B47" s="26" t="s">
        <v>806</v>
      </c>
      <c r="C47" s="20" t="s">
        <v>775</v>
      </c>
      <c r="D47" s="126">
        <f>[11]кальк!Q47</f>
        <v>122.88999999999999</v>
      </c>
      <c r="E47" s="338">
        <f t="shared" si="5"/>
        <v>24.578000000000003</v>
      </c>
      <c r="F47" s="338">
        <v>147.46799999999999</v>
      </c>
      <c r="G47" s="230"/>
    </row>
    <row r="48" spans="1:7">
      <c r="A48" s="27">
        <v>16</v>
      </c>
      <c r="B48" s="26" t="s">
        <v>807</v>
      </c>
      <c r="C48" s="20"/>
      <c r="D48" s="126"/>
      <c r="E48" s="22"/>
      <c r="F48" s="338"/>
      <c r="G48" s="230"/>
    </row>
    <row r="49" spans="1:7">
      <c r="A49" s="27"/>
      <c r="B49" s="26" t="s">
        <v>808</v>
      </c>
      <c r="C49" s="20" t="s">
        <v>775</v>
      </c>
      <c r="D49" s="126">
        <f>[11]кальк!Q49</f>
        <v>41.97</v>
      </c>
      <c r="E49" s="338">
        <f t="shared" ref="E49:E50" si="6">F49-D49</f>
        <v>8.3939999999999984</v>
      </c>
      <c r="F49" s="338">
        <v>50.363999999999997</v>
      </c>
      <c r="G49" s="230"/>
    </row>
    <row r="50" spans="1:7">
      <c r="A50" s="27"/>
      <c r="B50" s="26" t="s">
        <v>809</v>
      </c>
      <c r="C50" s="20" t="s">
        <v>775</v>
      </c>
      <c r="D50" s="126">
        <f>[11]кальк!Q50</f>
        <v>18.659999999999997</v>
      </c>
      <c r="E50" s="338">
        <f t="shared" si="6"/>
        <v>3.7319999999999993</v>
      </c>
      <c r="F50" s="338">
        <v>22.391999999999996</v>
      </c>
      <c r="G50" s="230"/>
    </row>
    <row r="51" spans="1:7">
      <c r="A51" s="27"/>
      <c r="B51" s="50" t="s">
        <v>810</v>
      </c>
      <c r="C51" s="20"/>
      <c r="D51" s="126"/>
      <c r="E51" s="22"/>
      <c r="F51" s="338"/>
      <c r="G51" s="230"/>
    </row>
    <row r="52" spans="1:7">
      <c r="A52" s="18"/>
      <c r="B52" s="50" t="s">
        <v>811</v>
      </c>
      <c r="C52" s="20"/>
      <c r="D52" s="126"/>
      <c r="E52" s="22"/>
      <c r="F52" s="338"/>
      <c r="G52" s="230"/>
    </row>
    <row r="53" spans="1:7">
      <c r="A53" s="81">
        <v>17</v>
      </c>
      <c r="B53" s="16" t="s">
        <v>774</v>
      </c>
      <c r="C53" s="20" t="s">
        <v>775</v>
      </c>
      <c r="D53" s="126">
        <f>[11]кальк!Q53</f>
        <v>18.41</v>
      </c>
      <c r="E53" s="338">
        <f t="shared" ref="E53:E55" si="7">F53-D53</f>
        <v>3.6819999999999986</v>
      </c>
      <c r="F53" s="338">
        <v>22.091999999999999</v>
      </c>
      <c r="G53" s="230"/>
    </row>
    <row r="54" spans="1:7">
      <c r="A54" s="27"/>
      <c r="B54" s="16" t="s">
        <v>776</v>
      </c>
      <c r="C54" s="20" t="s">
        <v>775</v>
      </c>
      <c r="D54" s="126">
        <f>[11]кальк!Q54</f>
        <v>20.88</v>
      </c>
      <c r="E54" s="338">
        <f t="shared" si="7"/>
        <v>4.1759999999999984</v>
      </c>
      <c r="F54" s="338">
        <v>25.055999999999997</v>
      </c>
      <c r="G54" s="230"/>
    </row>
    <row r="55" spans="1:7">
      <c r="A55" s="27"/>
      <c r="B55" s="16" t="s">
        <v>777</v>
      </c>
      <c r="C55" s="20" t="s">
        <v>775</v>
      </c>
      <c r="D55" s="126">
        <f>[11]кальк!Q55</f>
        <v>24.599999999999998</v>
      </c>
      <c r="E55" s="338">
        <f t="shared" si="7"/>
        <v>4.9199999999999982</v>
      </c>
      <c r="F55" s="338">
        <v>29.519999999999996</v>
      </c>
      <c r="G55" s="230"/>
    </row>
    <row r="56" spans="1:7">
      <c r="A56" s="27"/>
      <c r="B56" s="19" t="s">
        <v>778</v>
      </c>
      <c r="C56" s="20"/>
      <c r="D56" s="126"/>
      <c r="E56" s="339"/>
      <c r="F56" s="338"/>
      <c r="G56" s="230"/>
    </row>
    <row r="57" spans="1:7">
      <c r="A57" s="27"/>
      <c r="B57" s="19" t="s">
        <v>779</v>
      </c>
      <c r="C57" s="20" t="s">
        <v>775</v>
      </c>
      <c r="D57" s="126">
        <f>[11]кальк!Q57</f>
        <v>32.559999999999995</v>
      </c>
      <c r="E57" s="338">
        <f>F57-D57</f>
        <v>6.5120000000000005</v>
      </c>
      <c r="F57" s="338">
        <v>39.071999999999996</v>
      </c>
      <c r="G57" s="230"/>
    </row>
    <row r="58" spans="1:7">
      <c r="A58" s="27">
        <v>18</v>
      </c>
      <c r="B58" s="16" t="s">
        <v>780</v>
      </c>
      <c r="C58" s="20"/>
      <c r="D58" s="126"/>
      <c r="E58" s="22"/>
      <c r="F58" s="338"/>
      <c r="G58" s="230"/>
    </row>
    <row r="59" spans="1:7">
      <c r="A59" s="27"/>
      <c r="B59" s="16" t="s">
        <v>781</v>
      </c>
      <c r="C59" s="20" t="s">
        <v>775</v>
      </c>
      <c r="D59" s="126">
        <f>[11]кальк!Q59</f>
        <v>28.24</v>
      </c>
      <c r="E59" s="338">
        <f t="shared" ref="E59:E60" si="8">F59-D59</f>
        <v>5.6479999999999997</v>
      </c>
      <c r="F59" s="338">
        <v>33.887999999999998</v>
      </c>
      <c r="G59" s="230"/>
    </row>
    <row r="60" spans="1:7">
      <c r="A60" s="27"/>
      <c r="B60" s="26" t="s">
        <v>782</v>
      </c>
      <c r="C60" s="20" t="s">
        <v>775</v>
      </c>
      <c r="D60" s="126">
        <f>[11]кальк!Q60</f>
        <v>40.53</v>
      </c>
      <c r="E60" s="338">
        <f t="shared" si="8"/>
        <v>8.1060000000000016</v>
      </c>
      <c r="F60" s="338">
        <v>48.636000000000003</v>
      </c>
      <c r="G60" s="230"/>
    </row>
    <row r="61" spans="1:7">
      <c r="A61" s="27"/>
      <c r="B61" s="26" t="s">
        <v>783</v>
      </c>
      <c r="C61" s="20"/>
      <c r="D61" s="126"/>
      <c r="E61" s="22"/>
      <c r="F61" s="338">
        <v>0</v>
      </c>
      <c r="G61" s="230"/>
    </row>
    <row r="62" spans="1:7">
      <c r="A62" s="27"/>
      <c r="B62" s="26" t="s">
        <v>784</v>
      </c>
      <c r="C62" s="20" t="s">
        <v>775</v>
      </c>
      <c r="D62" s="126">
        <f>[11]кальк!Q62</f>
        <v>46.71</v>
      </c>
      <c r="E62" s="338">
        <f t="shared" ref="E62:E63" si="9">F62-D62</f>
        <v>9.3419999999999987</v>
      </c>
      <c r="F62" s="338">
        <v>56.052</v>
      </c>
      <c r="G62" s="230"/>
    </row>
    <row r="63" spans="1:7">
      <c r="A63" s="27">
        <v>19</v>
      </c>
      <c r="B63" s="16" t="s">
        <v>785</v>
      </c>
      <c r="C63" s="20" t="s">
        <v>775</v>
      </c>
      <c r="D63" s="126">
        <f>[11]кальк!Q63</f>
        <v>28.24</v>
      </c>
      <c r="E63" s="338">
        <f t="shared" si="9"/>
        <v>5.6479999999999997</v>
      </c>
      <c r="F63" s="338">
        <v>33.887999999999998</v>
      </c>
      <c r="G63" s="230"/>
    </row>
    <row r="64" spans="1:7">
      <c r="A64" s="27">
        <v>20</v>
      </c>
      <c r="B64" s="19" t="s">
        <v>786</v>
      </c>
      <c r="C64" s="20"/>
      <c r="D64" s="126"/>
      <c r="E64" s="22"/>
      <c r="F64" s="338"/>
      <c r="G64" s="230"/>
    </row>
    <row r="65" spans="1:7">
      <c r="A65" s="27"/>
      <c r="B65" s="19" t="s">
        <v>787</v>
      </c>
      <c r="C65" s="20" t="s">
        <v>775</v>
      </c>
      <c r="D65" s="126">
        <f>[11]кальк!Q65</f>
        <v>26.999999999999996</v>
      </c>
      <c r="E65" s="338">
        <f t="shared" ref="E65:E73" si="10">F65-D65</f>
        <v>5.399999999999995</v>
      </c>
      <c r="F65" s="338">
        <v>32.399999999999991</v>
      </c>
      <c r="G65" s="230"/>
    </row>
    <row r="66" spans="1:7">
      <c r="A66" s="27"/>
      <c r="B66" s="26" t="s">
        <v>788</v>
      </c>
      <c r="C66" s="20" t="s">
        <v>775</v>
      </c>
      <c r="D66" s="126">
        <f>[11]кальк!Q66</f>
        <v>14.77</v>
      </c>
      <c r="E66" s="338">
        <f t="shared" si="10"/>
        <v>2.9540000000000006</v>
      </c>
      <c r="F66" s="338">
        <v>17.724</v>
      </c>
      <c r="G66" s="230"/>
    </row>
    <row r="67" spans="1:7">
      <c r="A67" s="27">
        <v>21</v>
      </c>
      <c r="B67" s="26" t="s">
        <v>812</v>
      </c>
      <c r="C67" s="20" t="s">
        <v>775</v>
      </c>
      <c r="D67" s="126">
        <f>[11]кальк!Q67</f>
        <v>18.41</v>
      </c>
      <c r="E67" s="338">
        <f t="shared" si="10"/>
        <v>3.6819999999999986</v>
      </c>
      <c r="F67" s="338">
        <v>22.091999999999999</v>
      </c>
      <c r="G67" s="230"/>
    </row>
    <row r="68" spans="1:7">
      <c r="A68" s="27"/>
      <c r="B68" s="26" t="s">
        <v>790</v>
      </c>
      <c r="C68" s="20" t="s">
        <v>775</v>
      </c>
      <c r="D68" s="126">
        <f>[11]кальк!Q68</f>
        <v>14.77</v>
      </c>
      <c r="E68" s="338">
        <f t="shared" si="10"/>
        <v>2.9540000000000006</v>
      </c>
      <c r="F68" s="338">
        <v>17.724</v>
      </c>
      <c r="G68" s="230"/>
    </row>
    <row r="69" spans="1:7">
      <c r="A69" s="27">
        <v>22</v>
      </c>
      <c r="B69" s="26" t="s">
        <v>791</v>
      </c>
      <c r="C69" s="20" t="s">
        <v>775</v>
      </c>
      <c r="D69" s="126">
        <f>[11]кальк!Q69</f>
        <v>20.95</v>
      </c>
      <c r="E69" s="338">
        <f t="shared" si="10"/>
        <v>4.1899999999999977</v>
      </c>
      <c r="F69" s="338">
        <v>25.139999999999997</v>
      </c>
      <c r="G69" s="230"/>
    </row>
    <row r="70" spans="1:7">
      <c r="A70" s="27">
        <v>23</v>
      </c>
      <c r="B70" s="26" t="s">
        <v>792</v>
      </c>
      <c r="C70" s="20" t="s">
        <v>775</v>
      </c>
      <c r="D70" s="126">
        <f>[11]кальк!Q70</f>
        <v>7.72</v>
      </c>
      <c r="E70" s="338">
        <f t="shared" si="10"/>
        <v>1.5439999999999996</v>
      </c>
      <c r="F70" s="338">
        <v>9.2639999999999993</v>
      </c>
      <c r="G70" s="230"/>
    </row>
    <row r="71" spans="1:7">
      <c r="A71" s="27"/>
      <c r="B71" s="26" t="s">
        <v>793</v>
      </c>
      <c r="C71" s="20" t="s">
        <v>775</v>
      </c>
      <c r="D71" s="126">
        <f>[11]кальк!Q71</f>
        <v>5.49</v>
      </c>
      <c r="E71" s="338">
        <f t="shared" si="10"/>
        <v>1.0979999999999999</v>
      </c>
      <c r="F71" s="338">
        <v>6.5880000000000001</v>
      </c>
      <c r="G71" s="230"/>
    </row>
    <row r="72" spans="1:7">
      <c r="A72" s="27">
        <v>24</v>
      </c>
      <c r="B72" s="26" t="s">
        <v>794</v>
      </c>
      <c r="C72" s="20" t="s">
        <v>775</v>
      </c>
      <c r="D72" s="126">
        <f>[11]кальк!Q72</f>
        <v>16.5</v>
      </c>
      <c r="E72" s="338">
        <f t="shared" si="10"/>
        <v>3.3000000000000007</v>
      </c>
      <c r="F72" s="338">
        <v>19.8</v>
      </c>
      <c r="G72" s="230"/>
    </row>
    <row r="73" spans="1:7">
      <c r="A73" s="27"/>
      <c r="B73" s="26" t="s">
        <v>793</v>
      </c>
      <c r="C73" s="20" t="s">
        <v>775</v>
      </c>
      <c r="D73" s="126">
        <f>[11]кальк!Q73</f>
        <v>11</v>
      </c>
      <c r="E73" s="338">
        <f t="shared" si="10"/>
        <v>2.1999999999999993</v>
      </c>
      <c r="F73" s="338">
        <v>13.2</v>
      </c>
      <c r="G73" s="230"/>
    </row>
    <row r="74" spans="1:7">
      <c r="A74" s="27">
        <v>25</v>
      </c>
      <c r="B74" s="26" t="s">
        <v>795</v>
      </c>
      <c r="C74" s="20"/>
      <c r="D74" s="126"/>
      <c r="E74" s="22"/>
      <c r="F74" s="338"/>
      <c r="G74" s="230"/>
    </row>
    <row r="75" spans="1:7">
      <c r="A75" s="27"/>
      <c r="B75" s="26" t="s">
        <v>796</v>
      </c>
      <c r="C75" s="20" t="s">
        <v>775</v>
      </c>
      <c r="D75" s="126">
        <f>[11]кальк!Q75</f>
        <v>50.18</v>
      </c>
      <c r="E75" s="338">
        <f t="shared" ref="E75:E77" si="11">F75-D75</f>
        <v>10.035999999999994</v>
      </c>
      <c r="F75" s="338">
        <v>60.215999999999994</v>
      </c>
      <c r="G75" s="230"/>
    </row>
    <row r="76" spans="1:7">
      <c r="A76" s="27"/>
      <c r="B76" s="26" t="s">
        <v>793</v>
      </c>
      <c r="C76" s="20" t="s">
        <v>775</v>
      </c>
      <c r="D76" s="126">
        <f>[11]кальк!Q76</f>
        <v>31.2</v>
      </c>
      <c r="E76" s="338">
        <f t="shared" si="11"/>
        <v>6.2399999999999984</v>
      </c>
      <c r="F76" s="338">
        <v>37.44</v>
      </c>
      <c r="G76" s="230"/>
    </row>
    <row r="77" spans="1:7">
      <c r="A77" s="27"/>
      <c r="B77" s="26" t="s">
        <v>797</v>
      </c>
      <c r="C77" s="20" t="s">
        <v>775</v>
      </c>
      <c r="D77" s="126">
        <f>[11]кальк!Q77</f>
        <v>22.11</v>
      </c>
      <c r="E77" s="338">
        <f t="shared" si="11"/>
        <v>4.4220000000000006</v>
      </c>
      <c r="F77" s="338">
        <v>26.532</v>
      </c>
      <c r="G77" s="230"/>
    </row>
    <row r="78" spans="1:7">
      <c r="A78" s="27"/>
      <c r="B78" s="26" t="s">
        <v>798</v>
      </c>
      <c r="C78" s="20"/>
      <c r="D78" s="126"/>
      <c r="E78" s="22"/>
      <c r="F78" s="338"/>
      <c r="G78" s="230"/>
    </row>
    <row r="79" spans="1:7">
      <c r="A79" s="27"/>
      <c r="B79" s="26" t="s">
        <v>799</v>
      </c>
      <c r="C79" s="20" t="s">
        <v>775</v>
      </c>
      <c r="D79" s="126">
        <f>[11]кальк!Q79</f>
        <v>17.189999999999998</v>
      </c>
      <c r="E79" s="338">
        <f t="shared" ref="E79:E87" si="12">F79-D79</f>
        <v>3.4379999999999988</v>
      </c>
      <c r="F79" s="338">
        <v>20.627999999999997</v>
      </c>
      <c r="G79" s="230"/>
    </row>
    <row r="80" spans="1:7">
      <c r="A80" s="27">
        <v>26</v>
      </c>
      <c r="B80" s="26" t="s">
        <v>800</v>
      </c>
      <c r="C80" s="20" t="s">
        <v>775</v>
      </c>
      <c r="D80" s="126">
        <f>[11]кальк!Q80</f>
        <v>47.82</v>
      </c>
      <c r="E80" s="338">
        <f t="shared" si="12"/>
        <v>9.5640000000000001</v>
      </c>
      <c r="F80" s="338">
        <v>57.384</v>
      </c>
      <c r="G80" s="230"/>
    </row>
    <row r="81" spans="1:7">
      <c r="A81" s="27">
        <v>27</v>
      </c>
      <c r="B81" s="26" t="s">
        <v>801</v>
      </c>
      <c r="C81" s="20" t="s">
        <v>775</v>
      </c>
      <c r="D81" s="126">
        <f>[11]кальк!Q81</f>
        <v>28.24</v>
      </c>
      <c r="E81" s="338">
        <f t="shared" si="12"/>
        <v>5.6479999999999997</v>
      </c>
      <c r="F81" s="338">
        <v>33.887999999999998</v>
      </c>
      <c r="G81" s="230"/>
    </row>
    <row r="82" spans="1:7">
      <c r="A82" s="27"/>
      <c r="B82" s="26" t="s">
        <v>802</v>
      </c>
      <c r="C82" s="20" t="s">
        <v>775</v>
      </c>
      <c r="D82" s="126">
        <f>[11]кальк!Q82</f>
        <v>22.11</v>
      </c>
      <c r="E82" s="338">
        <f t="shared" si="12"/>
        <v>4.4220000000000006</v>
      </c>
      <c r="F82" s="338">
        <v>26.532</v>
      </c>
      <c r="G82" s="230"/>
    </row>
    <row r="83" spans="1:7">
      <c r="A83" s="27">
        <v>28</v>
      </c>
      <c r="B83" s="26" t="s">
        <v>803</v>
      </c>
      <c r="C83" s="20" t="s">
        <v>775</v>
      </c>
      <c r="D83" s="126">
        <f>[11]кальк!Q83</f>
        <v>30.710000000000004</v>
      </c>
      <c r="E83" s="338">
        <f t="shared" si="12"/>
        <v>6.1419999999999995</v>
      </c>
      <c r="F83" s="338">
        <v>36.852000000000004</v>
      </c>
      <c r="G83" s="230"/>
    </row>
    <row r="84" spans="1:7">
      <c r="A84" s="27">
        <v>29</v>
      </c>
      <c r="B84" s="26" t="s">
        <v>804</v>
      </c>
      <c r="C84" s="20" t="s">
        <v>775</v>
      </c>
      <c r="D84" s="126">
        <f>[11]кальк!Q84</f>
        <v>33.18</v>
      </c>
      <c r="E84" s="338">
        <f t="shared" si="12"/>
        <v>6.6359999999999957</v>
      </c>
      <c r="F84" s="338">
        <v>39.815999999999995</v>
      </c>
      <c r="G84" s="230"/>
    </row>
    <row r="85" spans="1:7">
      <c r="A85" s="27">
        <v>30</v>
      </c>
      <c r="B85" s="26" t="s">
        <v>805</v>
      </c>
      <c r="C85" s="20" t="s">
        <v>775</v>
      </c>
      <c r="D85" s="126">
        <f>[11]кальк!Q85</f>
        <v>29.479999999999997</v>
      </c>
      <c r="E85" s="338">
        <f t="shared" si="12"/>
        <v>5.8960000000000008</v>
      </c>
      <c r="F85" s="338">
        <v>35.375999999999998</v>
      </c>
      <c r="G85" s="230"/>
    </row>
    <row r="86" spans="1:7">
      <c r="A86" s="27">
        <v>31</v>
      </c>
      <c r="B86" s="26" t="s">
        <v>806</v>
      </c>
      <c r="C86" s="20" t="s">
        <v>775</v>
      </c>
      <c r="D86" s="126">
        <f>[11]кальк!Q86</f>
        <v>36.9</v>
      </c>
      <c r="E86" s="338">
        <f t="shared" si="12"/>
        <v>7.3799999999999955</v>
      </c>
      <c r="F86" s="338">
        <v>44.279999999999994</v>
      </c>
      <c r="G86" s="230"/>
    </row>
    <row r="87" spans="1:7">
      <c r="A87" s="27">
        <v>32</v>
      </c>
      <c r="B87" s="19" t="s">
        <v>813</v>
      </c>
      <c r="C87" s="20" t="s">
        <v>775</v>
      </c>
      <c r="D87" s="126">
        <f>[11]кальк!Q87</f>
        <v>26.81</v>
      </c>
      <c r="E87" s="338">
        <f t="shared" si="12"/>
        <v>5.3619999999999983</v>
      </c>
      <c r="F87" s="338">
        <v>32.171999999999997</v>
      </c>
      <c r="G87" s="230"/>
    </row>
    <row r="88" spans="1:7" ht="13.8" thickBot="1">
      <c r="A88" s="141"/>
      <c r="B88" s="340"/>
      <c r="C88" s="341"/>
      <c r="D88" s="142"/>
      <c r="E88" s="337"/>
      <c r="F88" s="337"/>
    </row>
    <row r="89" spans="1:7">
      <c r="A89" s="30"/>
      <c r="B89" s="30"/>
      <c r="C89" s="20"/>
      <c r="D89" s="259"/>
    </row>
  </sheetData>
  <mergeCells count="1">
    <mergeCell ref="C7:D7"/>
  </mergeCells>
  <pageMargins left="0.83" right="0" top="0.66" bottom="0.78740157480314965" header="0.37" footer="0.51181102362204722"/>
  <pageSetup paperSize="9" scale="105" orientation="portrait" horizontalDpi="360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36"/>
  <sheetViews>
    <sheetView topLeftCell="A7" zoomScale="120" workbookViewId="0">
      <selection activeCell="I29" sqref="I29"/>
    </sheetView>
  </sheetViews>
  <sheetFormatPr defaultRowHeight="13.2"/>
  <cols>
    <col min="1" max="1" width="6.44140625" customWidth="1"/>
    <col min="2" max="2" width="33.6640625" customWidth="1"/>
  </cols>
  <sheetData>
    <row r="1" spans="1:6" ht="13.8">
      <c r="D1" s="342"/>
    </row>
    <row r="2" spans="1:6" ht="14.4">
      <c r="A2" s="2"/>
      <c r="B2" s="108"/>
      <c r="C2" s="108"/>
      <c r="D2" s="343"/>
    </row>
    <row r="3" spans="1:6" ht="14.4">
      <c r="A3" s="2"/>
      <c r="B3" s="108"/>
      <c r="C3" s="108"/>
      <c r="D3" s="343"/>
    </row>
    <row r="4" spans="1:6" ht="14.4">
      <c r="A4" s="2"/>
      <c r="B4" s="108"/>
      <c r="C4" s="108"/>
      <c r="D4" s="343"/>
    </row>
    <row r="5" spans="1:6" ht="14.4">
      <c r="A5" s="2"/>
      <c r="B5" s="108"/>
      <c r="C5" s="108"/>
      <c r="D5" s="343"/>
    </row>
    <row r="6" spans="1:6" ht="14.4">
      <c r="A6" s="2"/>
      <c r="B6" s="108"/>
      <c r="C6" s="108"/>
      <c r="D6" s="343"/>
    </row>
    <row r="7" spans="1:6" ht="14.4">
      <c r="A7" s="3" t="s">
        <v>814</v>
      </c>
      <c r="B7" s="4"/>
      <c r="C7" s="3"/>
      <c r="D7" s="5"/>
    </row>
    <row r="8" spans="1:6">
      <c r="A8" s="1" t="s">
        <v>815</v>
      </c>
      <c r="B8" s="1"/>
      <c r="C8" s="1"/>
      <c r="D8" s="4"/>
    </row>
    <row r="9" spans="1:6">
      <c r="A9" s="1" t="s">
        <v>2</v>
      </c>
      <c r="B9" s="4"/>
      <c r="C9" s="1"/>
      <c r="D9" s="4"/>
    </row>
    <row r="10" spans="1:6">
      <c r="A10" s="2"/>
      <c r="B10" s="2"/>
    </row>
    <row r="11" spans="1:6" ht="13.8" thickBot="1">
      <c r="C11" s="528" t="s">
        <v>42</v>
      </c>
      <c r="D11" s="528"/>
      <c r="E11" t="s">
        <v>38</v>
      </c>
    </row>
    <row r="12" spans="1:6" ht="13.8" thickTop="1">
      <c r="A12" s="115"/>
      <c r="B12" s="115"/>
      <c r="C12" s="115"/>
      <c r="D12" s="115"/>
      <c r="E12" s="6" t="s">
        <v>5</v>
      </c>
      <c r="F12" s="333" t="s">
        <v>4</v>
      </c>
    </row>
    <row r="13" spans="1:6">
      <c r="A13" s="117" t="s">
        <v>6</v>
      </c>
      <c r="B13" s="9" t="s">
        <v>7</v>
      </c>
      <c r="C13" s="9" t="s">
        <v>8</v>
      </c>
      <c r="D13" s="9" t="s">
        <v>39</v>
      </c>
      <c r="E13" s="8" t="s">
        <v>9</v>
      </c>
      <c r="F13" s="22" t="s">
        <v>10</v>
      </c>
    </row>
    <row r="14" spans="1:6">
      <c r="A14" s="117" t="s">
        <v>11</v>
      </c>
      <c r="B14" s="9" t="s">
        <v>12</v>
      </c>
      <c r="C14" s="9" t="s">
        <v>13</v>
      </c>
      <c r="D14" s="9" t="s">
        <v>14</v>
      </c>
      <c r="E14" s="335">
        <v>0.2</v>
      </c>
      <c r="F14" s="22" t="s">
        <v>14</v>
      </c>
    </row>
    <row r="15" spans="1:6" ht="13.8" thickBot="1">
      <c r="A15" s="117"/>
      <c r="B15" s="9"/>
      <c r="C15" s="9"/>
      <c r="D15" s="9" t="s">
        <v>9</v>
      </c>
      <c r="E15" s="336"/>
      <c r="F15" s="337" t="s">
        <v>9</v>
      </c>
    </row>
    <row r="16" spans="1:6" ht="14.4" thickTop="1" thickBot="1">
      <c r="A16" s="119">
        <v>1</v>
      </c>
      <c r="B16" s="120">
        <v>2</v>
      </c>
      <c r="C16" s="120">
        <v>3</v>
      </c>
      <c r="D16" s="119">
        <v>4</v>
      </c>
      <c r="E16" s="13">
        <v>5</v>
      </c>
      <c r="F16" s="14">
        <v>6</v>
      </c>
    </row>
    <row r="17" spans="1:7" ht="13.8" thickTop="1">
      <c r="A17" s="117"/>
      <c r="B17" s="9"/>
      <c r="C17" s="9"/>
      <c r="D17" s="20"/>
      <c r="E17" s="344"/>
      <c r="F17" s="53"/>
    </row>
    <row r="18" spans="1:7">
      <c r="A18" s="117">
        <v>1</v>
      </c>
      <c r="B18" s="242" t="s">
        <v>816</v>
      </c>
      <c r="C18" s="9"/>
      <c r="D18" s="20"/>
      <c r="E18" s="23"/>
      <c r="F18" s="26"/>
    </row>
    <row r="19" spans="1:7">
      <c r="A19" s="117"/>
      <c r="B19" s="242" t="s">
        <v>817</v>
      </c>
      <c r="C19" s="9" t="s">
        <v>818</v>
      </c>
      <c r="D19" s="345">
        <f>[12]кальк!O18</f>
        <v>27.35025461</v>
      </c>
      <c r="E19" s="137">
        <f>F19-D19</f>
        <v>5.4700509219999986</v>
      </c>
      <c r="F19" s="127">
        <v>32.820305531999999</v>
      </c>
      <c r="G19" s="230"/>
    </row>
    <row r="20" spans="1:7">
      <c r="A20" s="117"/>
      <c r="B20" s="242" t="s">
        <v>819</v>
      </c>
      <c r="C20" s="9" t="s">
        <v>21</v>
      </c>
      <c r="D20" s="345">
        <f>[12]кальк!O19</f>
        <v>61.020502977500001</v>
      </c>
      <c r="E20" s="137">
        <f>F20-D20</f>
        <v>12.204100595499995</v>
      </c>
      <c r="F20" s="127">
        <v>73.224603572999996</v>
      </c>
      <c r="G20" s="230"/>
    </row>
    <row r="21" spans="1:7">
      <c r="A21" s="117">
        <v>2</v>
      </c>
      <c r="B21" s="242" t="s">
        <v>820</v>
      </c>
      <c r="C21" s="9"/>
      <c r="D21" s="345"/>
      <c r="E21" s="18"/>
      <c r="F21" s="127"/>
      <c r="G21" s="230"/>
    </row>
    <row r="22" spans="1:7">
      <c r="A22" s="117"/>
      <c r="B22" s="242" t="s">
        <v>821</v>
      </c>
      <c r="C22" s="9"/>
      <c r="D22" s="345"/>
      <c r="E22" s="18"/>
      <c r="F22" s="127"/>
      <c r="G22" s="230"/>
    </row>
    <row r="23" spans="1:7">
      <c r="A23" s="117"/>
      <c r="B23" s="242" t="s">
        <v>822</v>
      </c>
      <c r="C23" s="9" t="s">
        <v>823</v>
      </c>
      <c r="D23" s="345">
        <f>[12]кальк!O23</f>
        <v>71.539368749999994</v>
      </c>
      <c r="E23" s="137">
        <f>F23-D23</f>
        <v>14.307873749999999</v>
      </c>
      <c r="F23" s="127">
        <v>85.847242499999993</v>
      </c>
      <c r="G23" s="230"/>
    </row>
    <row r="24" spans="1:7">
      <c r="A24" s="117">
        <v>3</v>
      </c>
      <c r="B24" s="242" t="s">
        <v>824</v>
      </c>
      <c r="C24" s="9"/>
      <c r="D24" s="345"/>
      <c r="E24" s="18"/>
      <c r="F24" s="127"/>
      <c r="G24" s="230"/>
    </row>
    <row r="25" spans="1:7">
      <c r="A25" s="117"/>
      <c r="B25" s="242" t="s">
        <v>825</v>
      </c>
      <c r="C25" s="9" t="s">
        <v>21</v>
      </c>
      <c r="D25" s="345">
        <f>[12]кальк!O26</f>
        <v>23.946807</v>
      </c>
      <c r="E25" s="137">
        <f>F25-D25</f>
        <v>4.7893614000000007</v>
      </c>
      <c r="F25" s="127">
        <v>28.7361684</v>
      </c>
      <c r="G25" s="230"/>
    </row>
    <row r="26" spans="1:7">
      <c r="A26" s="117">
        <v>4</v>
      </c>
      <c r="B26" s="242" t="s">
        <v>826</v>
      </c>
      <c r="C26" s="9"/>
      <c r="D26" s="345"/>
      <c r="E26" s="18"/>
      <c r="F26" s="127"/>
      <c r="G26" s="230"/>
    </row>
    <row r="27" spans="1:7">
      <c r="A27" s="117"/>
      <c r="B27" s="242" t="s">
        <v>827</v>
      </c>
      <c r="C27" s="9" t="s">
        <v>828</v>
      </c>
      <c r="D27" s="345">
        <f>[12]кальк!O29</f>
        <v>10.349438229450001</v>
      </c>
      <c r="E27" s="137">
        <f t="shared" ref="E27:E28" si="0">F27-D27</f>
        <v>2.0698876458900006</v>
      </c>
      <c r="F27" s="127">
        <v>12.419325875340002</v>
      </c>
      <c r="G27" s="230"/>
    </row>
    <row r="28" spans="1:7">
      <c r="A28" s="117">
        <v>5</v>
      </c>
      <c r="B28" s="242" t="s">
        <v>829</v>
      </c>
      <c r="C28" s="346" t="s">
        <v>828</v>
      </c>
      <c r="D28" s="345">
        <f>[12]кальк!O30</f>
        <v>4.7549885199999995</v>
      </c>
      <c r="E28" s="137">
        <f t="shared" si="0"/>
        <v>0.94501148000000068</v>
      </c>
      <c r="F28" s="127">
        <v>5.7</v>
      </c>
      <c r="G28" s="230"/>
    </row>
    <row r="29" spans="1:7">
      <c r="A29" s="117">
        <v>6</v>
      </c>
      <c r="B29" s="242" t="s">
        <v>830</v>
      </c>
      <c r="C29" s="9"/>
      <c r="D29" s="345"/>
      <c r="E29" s="18"/>
      <c r="F29" s="127"/>
      <c r="G29" s="230"/>
    </row>
    <row r="30" spans="1:7">
      <c r="A30" s="117"/>
      <c r="B30" s="242" t="s">
        <v>831</v>
      </c>
      <c r="C30" s="9" t="s">
        <v>832</v>
      </c>
      <c r="D30" s="345">
        <f>[12]кальк!O33</f>
        <v>148.22408335</v>
      </c>
      <c r="E30" s="137">
        <f>F30-D30</f>
        <v>29.635916650000013</v>
      </c>
      <c r="F30" s="127">
        <v>177.86</v>
      </c>
      <c r="G30" s="230"/>
    </row>
    <row r="31" spans="1:7" ht="13.8" thickBot="1">
      <c r="A31" s="347"/>
      <c r="B31" s="244"/>
      <c r="C31" s="348"/>
      <c r="D31" s="245"/>
      <c r="E31" s="42"/>
      <c r="F31" s="144"/>
    </row>
    <row r="32" spans="1:7" ht="13.8" thickTop="1">
      <c r="A32" s="30"/>
      <c r="B32" s="30"/>
      <c r="C32" s="20"/>
      <c r="D32" s="30"/>
    </row>
    <row r="33" spans="1:2">
      <c r="A33" s="38"/>
    </row>
    <row r="35" spans="1:2">
      <c r="A35" s="39"/>
    </row>
    <row r="36" spans="1:2">
      <c r="A36" s="39"/>
      <c r="B36" s="38"/>
    </row>
  </sheetData>
  <mergeCells count="1">
    <mergeCell ref="C11:D11"/>
  </mergeCells>
  <pageMargins left="0.98425196850393704" right="0" top="0.59055118110236227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D26" sqref="D26"/>
    </sheetView>
  </sheetViews>
  <sheetFormatPr defaultRowHeight="13.2"/>
  <cols>
    <col min="1" max="1" width="5.6640625" customWidth="1"/>
    <col min="2" max="2" width="32.44140625" customWidth="1"/>
    <col min="3" max="3" width="10.6640625" customWidth="1"/>
    <col min="4" max="4" width="8.6640625" customWidth="1"/>
    <col min="5" max="5" width="9.6640625" customWidth="1"/>
  </cols>
  <sheetData>
    <row r="1" spans="1:5" ht="13.8">
      <c r="A1" s="157"/>
      <c r="B1" s="157"/>
      <c r="C1" s="158"/>
      <c r="D1" s="158"/>
      <c r="E1" s="158"/>
    </row>
    <row r="2" spans="1:5" ht="13.8">
      <c r="A2" s="157"/>
      <c r="B2" s="157"/>
      <c r="C2" s="158"/>
      <c r="D2" s="158"/>
      <c r="E2" s="158"/>
    </row>
    <row r="3" spans="1:5" ht="13.8">
      <c r="A3" s="157"/>
      <c r="B3" s="157"/>
      <c r="C3" s="158"/>
      <c r="D3" s="158"/>
      <c r="E3" s="158"/>
    </row>
    <row r="4" spans="1:5" ht="13.8">
      <c r="A4" s="157"/>
      <c r="B4" s="157"/>
      <c r="C4" s="158"/>
      <c r="D4" s="158"/>
      <c r="E4" s="158"/>
    </row>
    <row r="5" spans="1:5" ht="13.8">
      <c r="A5" s="159" t="s">
        <v>833</v>
      </c>
      <c r="B5" s="158"/>
      <c r="C5" s="158"/>
      <c r="D5" s="158"/>
      <c r="E5" s="158"/>
    </row>
    <row r="6" spans="1:5" ht="13.8">
      <c r="A6" s="158" t="s">
        <v>834</v>
      </c>
      <c r="B6" s="158"/>
      <c r="C6" s="158"/>
      <c r="D6" s="158"/>
      <c r="E6" s="158"/>
    </row>
    <row r="7" spans="1:5" ht="13.8">
      <c r="A7" s="158" t="s">
        <v>835</v>
      </c>
      <c r="B7" s="158"/>
      <c r="C7" s="158"/>
      <c r="D7" s="158"/>
      <c r="E7" s="158"/>
    </row>
    <row r="8" spans="1:5" ht="13.8">
      <c r="A8" s="157"/>
      <c r="B8" s="157"/>
      <c r="C8" s="157"/>
      <c r="D8" s="157"/>
      <c r="E8" s="157"/>
    </row>
    <row r="9" spans="1:5" ht="13.8">
      <c r="A9" s="157"/>
      <c r="B9" s="529" t="s">
        <v>42</v>
      </c>
      <c r="C9" s="529"/>
      <c r="D9" s="530" t="s">
        <v>38</v>
      </c>
      <c r="E9" s="530"/>
    </row>
    <row r="10" spans="1:5" ht="13.8">
      <c r="A10" s="266"/>
      <c r="B10" s="266"/>
      <c r="C10" s="349"/>
      <c r="D10" s="350"/>
      <c r="E10" s="350" t="s">
        <v>589</v>
      </c>
    </row>
    <row r="11" spans="1:5" ht="13.8">
      <c r="A11" s="269" t="s">
        <v>6</v>
      </c>
      <c r="B11" s="269" t="s">
        <v>482</v>
      </c>
      <c r="C11" s="351" t="s">
        <v>269</v>
      </c>
      <c r="D11" s="351" t="s">
        <v>14</v>
      </c>
      <c r="E11" s="351" t="s">
        <v>836</v>
      </c>
    </row>
    <row r="12" spans="1:5" ht="13.8">
      <c r="A12" s="269" t="s">
        <v>11</v>
      </c>
      <c r="B12" s="269" t="s">
        <v>483</v>
      </c>
      <c r="C12" s="351" t="s">
        <v>272</v>
      </c>
      <c r="D12" s="351" t="s">
        <v>613</v>
      </c>
      <c r="E12" s="351" t="s">
        <v>591</v>
      </c>
    </row>
    <row r="13" spans="1:5" ht="13.8">
      <c r="A13" s="272"/>
      <c r="B13" s="272"/>
      <c r="C13" s="352" t="s">
        <v>9</v>
      </c>
      <c r="D13" s="352" t="s">
        <v>9</v>
      </c>
      <c r="E13" s="352" t="s">
        <v>9</v>
      </c>
    </row>
    <row r="14" spans="1:5" ht="13.8">
      <c r="A14" s="266" t="s">
        <v>470</v>
      </c>
      <c r="B14" s="353" t="s">
        <v>837</v>
      </c>
      <c r="C14" s="354"/>
      <c r="D14" s="355"/>
      <c r="E14" s="354"/>
    </row>
    <row r="15" spans="1:5" ht="13.8">
      <c r="A15" s="270"/>
      <c r="B15" s="282" t="s">
        <v>838</v>
      </c>
      <c r="C15" s="276"/>
      <c r="D15" s="186"/>
      <c r="E15" s="276"/>
    </row>
    <row r="16" spans="1:5" ht="13.8">
      <c r="A16" s="174"/>
      <c r="B16" s="282" t="s">
        <v>839</v>
      </c>
      <c r="C16" s="276">
        <f>[13]ЗаменаК!M21</f>
        <v>48.569999999999993</v>
      </c>
      <c r="D16" s="186">
        <f>E16-C16</f>
        <v>9.710000000000008</v>
      </c>
      <c r="E16" s="276">
        <f>ROUND(C16*1.2,2)</f>
        <v>58.28</v>
      </c>
    </row>
    <row r="17" spans="1:5" ht="13.8">
      <c r="A17" s="282" t="s">
        <v>474</v>
      </c>
      <c r="B17" s="282" t="s">
        <v>840</v>
      </c>
      <c r="C17" s="276"/>
      <c r="D17" s="186"/>
      <c r="E17" s="276"/>
    </row>
    <row r="18" spans="1:5" ht="13.8">
      <c r="A18" s="282"/>
      <c r="B18" s="282" t="s">
        <v>841</v>
      </c>
      <c r="C18" s="276"/>
      <c r="D18" s="186"/>
      <c r="E18" s="276"/>
    </row>
    <row r="19" spans="1:5" ht="13.8">
      <c r="A19" s="174"/>
      <c r="B19" s="282" t="s">
        <v>842</v>
      </c>
      <c r="C19" s="276">
        <f>[13]ЗаменаК!M24</f>
        <v>84.47</v>
      </c>
      <c r="D19" s="186">
        <f>E19-C19</f>
        <v>16.89</v>
      </c>
      <c r="E19" s="276">
        <f>ROUND(C19*1.2,2)</f>
        <v>101.36</v>
      </c>
    </row>
    <row r="20" spans="1:5" ht="13.8">
      <c r="A20" s="270"/>
      <c r="B20" s="270"/>
      <c r="C20" s="356"/>
      <c r="D20" s="186"/>
      <c r="E20" s="276"/>
    </row>
    <row r="21" spans="1:5" ht="13.8">
      <c r="A21" s="270" t="s">
        <v>477</v>
      </c>
      <c r="B21" s="357" t="s">
        <v>843</v>
      </c>
      <c r="C21" s="270"/>
      <c r="D21" s="186"/>
      <c r="E21" s="276"/>
    </row>
    <row r="22" spans="1:5" ht="13.8">
      <c r="A22" s="270"/>
      <c r="B22" s="358" t="s">
        <v>844</v>
      </c>
      <c r="C22" s="270"/>
      <c r="D22" s="186"/>
      <c r="E22" s="276"/>
    </row>
    <row r="23" spans="1:5" ht="13.8">
      <c r="A23" s="272"/>
      <c r="B23" s="359" t="s">
        <v>845</v>
      </c>
      <c r="C23" s="360">
        <f>[13]ЗаменаК!M28</f>
        <v>12.31</v>
      </c>
      <c r="D23" s="360">
        <f>E23-C23</f>
        <v>2.4599999999999991</v>
      </c>
      <c r="E23" s="360">
        <f>ROUND(C23*1.2,2)</f>
        <v>14.77</v>
      </c>
    </row>
    <row r="24" spans="1:5" ht="13.8">
      <c r="A24" s="157"/>
      <c r="B24" s="157"/>
      <c r="C24" s="157"/>
      <c r="D24" s="157"/>
      <c r="E24" s="157"/>
    </row>
    <row r="25" spans="1:5" ht="13.8">
      <c r="A25" s="157"/>
      <c r="B25" s="157"/>
      <c r="C25" s="157"/>
      <c r="D25" s="157"/>
      <c r="E25" s="157"/>
    </row>
    <row r="26" spans="1:5" ht="13.8">
      <c r="A26" s="157"/>
      <c r="B26" s="157"/>
      <c r="C26" s="157"/>
      <c r="D26" s="157"/>
      <c r="E26" s="157"/>
    </row>
    <row r="27" spans="1:5" ht="13.8">
      <c r="A27" s="157"/>
      <c r="B27" s="157"/>
      <c r="C27" s="157"/>
      <c r="D27" s="157"/>
      <c r="E27" s="157"/>
    </row>
  </sheetData>
  <mergeCells count="2">
    <mergeCell ref="B9:C9"/>
    <mergeCell ref="D9:E9"/>
  </mergeCells>
  <pageMargins left="0.98425196850393704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40"/>
  <sheetViews>
    <sheetView workbookViewId="0">
      <selection activeCell="A9" sqref="A9"/>
    </sheetView>
  </sheetViews>
  <sheetFormatPr defaultRowHeight="13.2"/>
  <cols>
    <col min="1" max="1" width="6.44140625" customWidth="1"/>
    <col min="2" max="2" width="36.6640625" customWidth="1"/>
    <col min="3" max="3" width="7" customWidth="1"/>
    <col min="6" max="6" width="9.88671875" customWidth="1"/>
  </cols>
  <sheetData>
    <row r="1" spans="1:6" ht="13.8">
      <c r="D1" s="342"/>
    </row>
    <row r="2" spans="1:6" ht="14.4">
      <c r="A2" s="2"/>
      <c r="B2" s="108"/>
      <c r="C2" s="108"/>
      <c r="D2" s="343"/>
    </row>
    <row r="3" spans="1:6" ht="14.4">
      <c r="A3" s="2"/>
      <c r="B3" s="108"/>
      <c r="C3" s="108"/>
      <c r="D3" s="343"/>
    </row>
    <row r="4" spans="1:6" ht="14.4">
      <c r="A4" s="2"/>
      <c r="B4" s="108"/>
      <c r="C4" s="108"/>
      <c r="D4" s="343"/>
    </row>
    <row r="5" spans="1:6" ht="14.4">
      <c r="A5" s="2"/>
      <c r="B5" s="108"/>
      <c r="C5" s="108"/>
      <c r="D5" s="343"/>
    </row>
    <row r="6" spans="1:6" ht="14.4">
      <c r="A6" s="2"/>
      <c r="B6" s="108"/>
      <c r="C6" s="108"/>
      <c r="D6" s="343"/>
    </row>
    <row r="7" spans="1:6" ht="14.4">
      <c r="A7" s="3" t="s">
        <v>846</v>
      </c>
      <c r="B7" s="4"/>
      <c r="C7" s="3"/>
      <c r="D7" s="5"/>
    </row>
    <row r="8" spans="1:6" ht="14.4">
      <c r="A8" s="3"/>
      <c r="B8" s="4"/>
      <c r="C8" s="3"/>
      <c r="D8" s="5"/>
    </row>
    <row r="9" spans="1:6">
      <c r="A9" s="1" t="s">
        <v>847</v>
      </c>
      <c r="B9" s="1"/>
      <c r="C9" s="1"/>
      <c r="D9" s="4"/>
    </row>
    <row r="10" spans="1:6">
      <c r="A10" s="2"/>
      <c r="B10" s="2"/>
    </row>
    <row r="11" spans="1:6" ht="13.8" thickBot="1">
      <c r="D11" t="s">
        <v>3</v>
      </c>
      <c r="F11" s="46" t="s">
        <v>38</v>
      </c>
    </row>
    <row r="12" spans="1:6" ht="13.8" thickTop="1">
      <c r="A12" s="115"/>
      <c r="B12" s="115"/>
      <c r="C12" s="115"/>
      <c r="D12" s="115"/>
      <c r="E12" s="115"/>
      <c r="F12" s="115" t="s">
        <v>4</v>
      </c>
    </row>
    <row r="13" spans="1:6">
      <c r="A13" s="117" t="s">
        <v>6</v>
      </c>
      <c r="B13" s="9" t="s">
        <v>7</v>
      </c>
      <c r="C13" s="9" t="s">
        <v>8</v>
      </c>
      <c r="D13" s="9" t="s">
        <v>39</v>
      </c>
      <c r="E13" s="9" t="s">
        <v>14</v>
      </c>
      <c r="F13" s="9" t="s">
        <v>848</v>
      </c>
    </row>
    <row r="14" spans="1:6">
      <c r="A14" s="117" t="s">
        <v>11</v>
      </c>
      <c r="B14" s="9" t="s">
        <v>12</v>
      </c>
      <c r="C14" s="9" t="s">
        <v>13</v>
      </c>
      <c r="D14" s="9" t="s">
        <v>14</v>
      </c>
      <c r="E14" s="361" t="s">
        <v>613</v>
      </c>
      <c r="F14" s="9" t="s">
        <v>14</v>
      </c>
    </row>
    <row r="15" spans="1:6" ht="13.8" thickBot="1">
      <c r="A15" s="117"/>
      <c r="B15" s="9"/>
      <c r="C15" s="9"/>
      <c r="D15" s="9" t="s">
        <v>9</v>
      </c>
      <c r="E15" s="9" t="s">
        <v>9</v>
      </c>
      <c r="F15" s="9" t="s">
        <v>9</v>
      </c>
    </row>
    <row r="16" spans="1:6" ht="14.4" thickTop="1" thickBot="1">
      <c r="A16" s="115">
        <v>1</v>
      </c>
      <c r="B16" s="121">
        <v>2</v>
      </c>
      <c r="C16" s="121">
        <v>3</v>
      </c>
      <c r="D16" s="362">
        <v>4</v>
      </c>
      <c r="E16" s="11">
        <v>5</v>
      </c>
      <c r="F16" s="14">
        <v>6</v>
      </c>
    </row>
    <row r="17" spans="1:6">
      <c r="A17" s="6"/>
      <c r="B17" s="125"/>
      <c r="C17" s="17"/>
      <c r="D17" s="125"/>
      <c r="E17" s="344"/>
      <c r="F17" s="53"/>
    </row>
    <row r="18" spans="1:6" ht="15.6">
      <c r="A18" s="8">
        <v>1</v>
      </c>
      <c r="B18" s="123" t="s">
        <v>849</v>
      </c>
      <c r="C18" s="21" t="s">
        <v>850</v>
      </c>
      <c r="D18" s="363">
        <f>[14]кальк!O17</f>
        <v>41402.92</v>
      </c>
      <c r="E18" s="18">
        <v>8280.58</v>
      </c>
      <c r="F18" s="21">
        <v>49683.5</v>
      </c>
    </row>
    <row r="19" spans="1:6">
      <c r="A19" s="8"/>
      <c r="B19" s="123" t="s">
        <v>851</v>
      </c>
      <c r="C19" s="21" t="s">
        <v>852</v>
      </c>
      <c r="D19" s="364"/>
      <c r="E19" s="18"/>
      <c r="F19" s="21"/>
    </row>
    <row r="20" spans="1:6">
      <c r="A20" s="8"/>
      <c r="B20" s="123"/>
      <c r="C20" s="21"/>
      <c r="D20" s="364"/>
      <c r="E20" s="18"/>
      <c r="F20" s="21"/>
    </row>
    <row r="21" spans="1:6" ht="15.6">
      <c r="A21" s="8">
        <v>2</v>
      </c>
      <c r="B21" s="365" t="s">
        <v>853</v>
      </c>
      <c r="C21" s="21" t="s">
        <v>850</v>
      </c>
      <c r="D21" s="364">
        <f>[14]кальк!O19</f>
        <v>20192.990000000002</v>
      </c>
      <c r="E21" s="18">
        <v>4038.6</v>
      </c>
      <c r="F21" s="21">
        <v>24231.59</v>
      </c>
    </row>
    <row r="22" spans="1:6">
      <c r="A22" s="8"/>
      <c r="B22" s="366" t="s">
        <v>831</v>
      </c>
      <c r="C22" s="21" t="s">
        <v>852</v>
      </c>
      <c r="D22" s="345"/>
      <c r="E22" s="23"/>
      <c r="F22" s="26"/>
    </row>
    <row r="23" spans="1:6" ht="13.8" thickBot="1">
      <c r="A23" s="336"/>
      <c r="B23" s="367"/>
      <c r="C23" s="144"/>
      <c r="D23" s="368"/>
      <c r="E23" s="141"/>
      <c r="F23" s="340"/>
    </row>
    <row r="24" spans="1:6" hidden="1">
      <c r="A24" s="117"/>
      <c r="B24" s="242"/>
      <c r="C24" s="9"/>
      <c r="D24" s="369"/>
    </row>
    <row r="25" spans="1:6" hidden="1">
      <c r="A25" s="117"/>
      <c r="B25" s="242"/>
      <c r="C25" s="9"/>
      <c r="D25" s="369"/>
    </row>
    <row r="26" spans="1:6" hidden="1">
      <c r="A26" s="117"/>
      <c r="B26" s="242"/>
      <c r="C26" s="9"/>
      <c r="D26" s="369"/>
    </row>
    <row r="27" spans="1:6" hidden="1">
      <c r="A27" s="117"/>
      <c r="B27" s="242"/>
      <c r="C27" s="9"/>
      <c r="D27" s="369"/>
    </row>
    <row r="28" spans="1:6" hidden="1">
      <c r="A28" s="117"/>
      <c r="B28" s="242"/>
      <c r="C28" s="9"/>
      <c r="D28" s="369"/>
    </row>
    <row r="29" spans="1:6" hidden="1">
      <c r="A29" s="117"/>
      <c r="B29" s="242"/>
      <c r="C29" s="9"/>
      <c r="D29" s="369"/>
    </row>
    <row r="30" spans="1:6" hidden="1">
      <c r="A30" s="117"/>
      <c r="B30" s="242"/>
      <c r="C30" s="346"/>
      <c r="D30" s="369"/>
    </row>
    <row r="31" spans="1:6" hidden="1">
      <c r="A31" s="117"/>
      <c r="B31" s="242"/>
      <c r="C31" s="9"/>
      <c r="D31" s="369"/>
    </row>
    <row r="32" spans="1:6" hidden="1">
      <c r="A32" s="117"/>
      <c r="B32" s="242"/>
      <c r="C32" s="9"/>
      <c r="D32" s="369"/>
    </row>
    <row r="33" spans="1:4" ht="13.8" hidden="1" thickBot="1">
      <c r="A33" s="347"/>
      <c r="B33" s="244"/>
      <c r="C33" s="348"/>
      <c r="D33" s="244"/>
    </row>
    <row r="34" spans="1:4">
      <c r="A34" s="30"/>
      <c r="B34" s="30"/>
      <c r="C34" s="20"/>
      <c r="D34" s="30"/>
    </row>
    <row r="35" spans="1:4">
      <c r="A35" s="38"/>
    </row>
    <row r="37" spans="1:4">
      <c r="A37" s="39"/>
    </row>
    <row r="38" spans="1:4">
      <c r="A38" s="39"/>
      <c r="B38" s="38"/>
    </row>
    <row r="40" spans="1:4">
      <c r="B40" s="75"/>
      <c r="C40" s="75"/>
      <c r="D40" s="75"/>
    </row>
  </sheetData>
  <pageMargins left="0.98425196850393704" right="0" top="0.59055118110236227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2:L32"/>
  <sheetViews>
    <sheetView workbookViewId="0">
      <selection activeCell="H18" sqref="H18"/>
    </sheetView>
  </sheetViews>
  <sheetFormatPr defaultRowHeight="13.2"/>
  <cols>
    <col min="1" max="1" width="5.109375" style="39" customWidth="1"/>
    <col min="2" max="2" width="42.33203125" customWidth="1"/>
    <col min="3" max="3" width="9" hidden="1" customWidth="1"/>
    <col min="4" max="4" width="13.44140625" hidden="1" customWidth="1"/>
    <col min="5" max="5" width="10.5546875" customWidth="1"/>
    <col min="6" max="6" width="10.6640625" customWidth="1"/>
    <col min="7" max="7" width="10.44140625" customWidth="1"/>
  </cols>
  <sheetData>
    <row r="2" spans="1:12">
      <c r="A2" s="531" t="s">
        <v>854</v>
      </c>
      <c r="B2" s="531"/>
      <c r="C2" s="531"/>
      <c r="D2" s="531"/>
      <c r="E2" s="531"/>
      <c r="F2" s="531"/>
      <c r="G2" s="531"/>
    </row>
    <row r="3" spans="1:12">
      <c r="A3" s="532" t="s">
        <v>855</v>
      </c>
      <c r="B3" s="532"/>
      <c r="C3" s="532"/>
      <c r="D3" s="532"/>
      <c r="E3" s="532"/>
      <c r="F3" s="532"/>
      <c r="G3" s="532"/>
    </row>
    <row r="4" spans="1:12">
      <c r="A4" s="370"/>
      <c r="B4" s="256"/>
      <c r="C4" s="256"/>
      <c r="D4" s="533" t="s">
        <v>856</v>
      </c>
      <c r="E4" s="533"/>
      <c r="F4" s="533"/>
      <c r="G4" s="533"/>
      <c r="H4" s="533"/>
    </row>
    <row r="5" spans="1:12" ht="13.2" customHeight="1">
      <c r="A5" s="534" t="s">
        <v>857</v>
      </c>
      <c r="B5" s="536" t="s">
        <v>602</v>
      </c>
      <c r="C5" s="534"/>
      <c r="D5" s="534"/>
      <c r="E5" s="538" t="s">
        <v>858</v>
      </c>
      <c r="F5" s="538" t="s">
        <v>859</v>
      </c>
      <c r="G5" s="538" t="s">
        <v>860</v>
      </c>
    </row>
    <row r="6" spans="1:12" ht="32.25" customHeight="1">
      <c r="A6" s="535"/>
      <c r="B6" s="537"/>
      <c r="C6" s="535"/>
      <c r="D6" s="535"/>
      <c r="E6" s="535"/>
      <c r="F6" s="535"/>
      <c r="G6" s="535"/>
      <c r="K6" s="20"/>
      <c r="L6" s="39"/>
    </row>
    <row r="7" spans="1:12">
      <c r="A7" s="163"/>
      <c r="B7" s="371" t="s">
        <v>861</v>
      </c>
      <c r="C7" s="372"/>
      <c r="D7" s="372"/>
      <c r="E7" s="372"/>
      <c r="F7" s="372"/>
      <c r="G7" s="372"/>
      <c r="K7" s="20"/>
    </row>
    <row r="8" spans="1:12" ht="26.4">
      <c r="A8" s="373" t="s">
        <v>470</v>
      </c>
      <c r="B8" s="374" t="s">
        <v>862</v>
      </c>
      <c r="C8" s="375"/>
      <c r="D8" s="376"/>
      <c r="E8" s="377">
        <f>[15]калк!L18</f>
        <v>1236.956152180451</v>
      </c>
      <c r="F8" s="377">
        <f>[15]калк!M18</f>
        <v>247.39</v>
      </c>
      <c r="G8" s="378">
        <f>[15]калк!N18</f>
        <v>1484.3461521804511</v>
      </c>
    </row>
    <row r="9" spans="1:12" ht="26.4">
      <c r="A9" s="373" t="s">
        <v>474</v>
      </c>
      <c r="B9" s="374" t="s">
        <v>863</v>
      </c>
      <c r="C9" s="375"/>
      <c r="D9" s="376"/>
      <c r="E9" s="377">
        <f>[15]калк!L19</f>
        <v>2101.7369924812033</v>
      </c>
      <c r="F9" s="377">
        <f>[15]калк!M19</f>
        <v>420.35</v>
      </c>
      <c r="G9" s="378">
        <f>[15]калк!N19</f>
        <v>2522.0869924812032</v>
      </c>
    </row>
    <row r="10" spans="1:12">
      <c r="A10" s="373" t="s">
        <v>477</v>
      </c>
      <c r="B10" s="374" t="s">
        <v>864</v>
      </c>
      <c r="C10" s="375"/>
      <c r="D10" s="376"/>
      <c r="E10" s="377">
        <f>[15]калк!L20</f>
        <v>1247.6631691729324</v>
      </c>
      <c r="F10" s="377">
        <f>[15]калк!M20</f>
        <v>249.53</v>
      </c>
      <c r="G10" s="378">
        <f>[15]калк!N20</f>
        <v>1497.1931691729324</v>
      </c>
    </row>
    <row r="11" spans="1:12" ht="26.4">
      <c r="A11" s="373" t="s">
        <v>620</v>
      </c>
      <c r="B11" s="374" t="s">
        <v>865</v>
      </c>
      <c r="C11" s="375"/>
      <c r="D11" s="376"/>
      <c r="E11" s="377">
        <f>[15]калк!L21</f>
        <v>431.13765593984959</v>
      </c>
      <c r="F11" s="377">
        <f>[15]калк!M21</f>
        <v>86.23</v>
      </c>
      <c r="G11" s="378">
        <f>[15]калк!N21</f>
        <v>517.36765593984956</v>
      </c>
    </row>
    <row r="12" spans="1:12" ht="40.950000000000003" customHeight="1">
      <c r="A12" s="373" t="s">
        <v>866</v>
      </c>
      <c r="B12" s="374" t="s">
        <v>867</v>
      </c>
      <c r="C12" s="375"/>
      <c r="D12" s="376"/>
      <c r="E12" s="377">
        <f>[15]калк!L22</f>
        <v>1834.2364661654133</v>
      </c>
      <c r="F12" s="377">
        <f>[15]калк!M22</f>
        <v>366.85</v>
      </c>
      <c r="G12" s="378">
        <f>[15]калк!N22</f>
        <v>2201.0864661654132</v>
      </c>
      <c r="K12" s="39"/>
    </row>
    <row r="13" spans="1:12">
      <c r="A13" s="373" t="s">
        <v>868</v>
      </c>
      <c r="B13" s="374" t="s">
        <v>869</v>
      </c>
      <c r="C13" s="375"/>
      <c r="D13" s="376"/>
      <c r="E13" s="377">
        <f>[15]калк!L23</f>
        <v>162.40817669172932</v>
      </c>
      <c r="F13" s="377">
        <f>[15]калк!M23</f>
        <v>32.479999999999997</v>
      </c>
      <c r="G13" s="378">
        <f>[15]калк!N23</f>
        <v>194.88817669172931</v>
      </c>
    </row>
    <row r="14" spans="1:12" ht="26.4">
      <c r="A14" s="373" t="s">
        <v>870</v>
      </c>
      <c r="B14" s="374" t="s">
        <v>871</v>
      </c>
      <c r="C14" s="375"/>
      <c r="D14" s="376"/>
      <c r="E14" s="377">
        <f>[15]калк!L24</f>
        <v>81.757476691729323</v>
      </c>
      <c r="F14" s="377">
        <f>[15]калк!M24</f>
        <v>16.350000000000001</v>
      </c>
      <c r="G14" s="378">
        <f>[15]калк!N24</f>
        <v>98.107476691729318</v>
      </c>
    </row>
    <row r="15" spans="1:12" ht="26.4">
      <c r="A15" s="373" t="s">
        <v>872</v>
      </c>
      <c r="B15" s="374" t="s">
        <v>873</v>
      </c>
      <c r="C15" s="375"/>
      <c r="D15" s="376"/>
      <c r="E15" s="377">
        <f>[15]калк!L25</f>
        <v>548.75979548872181</v>
      </c>
      <c r="F15" s="377">
        <f>[15]калк!M25</f>
        <v>109.75</v>
      </c>
      <c r="G15" s="378">
        <f>[15]калк!N25</f>
        <v>658.50979548872181</v>
      </c>
    </row>
    <row r="16" spans="1:12" ht="26.4">
      <c r="A16" s="373" t="s">
        <v>874</v>
      </c>
      <c r="B16" s="374" t="s">
        <v>875</v>
      </c>
      <c r="C16" s="375"/>
      <c r="D16" s="376"/>
      <c r="E16" s="377">
        <f>[15]калк!L26</f>
        <v>405.66171127819541</v>
      </c>
      <c r="F16" s="377">
        <f>[15]калк!M26</f>
        <v>81.13</v>
      </c>
      <c r="G16" s="378">
        <f>[15]калк!N26</f>
        <v>486.79171127819541</v>
      </c>
    </row>
    <row r="17" spans="1:7" ht="29.4" customHeight="1">
      <c r="A17" s="373" t="s">
        <v>876</v>
      </c>
      <c r="B17" s="374" t="s">
        <v>877</v>
      </c>
      <c r="C17" s="375"/>
      <c r="D17" s="376"/>
      <c r="E17" s="377">
        <f>[15]калк!L27</f>
        <v>165.08778947368421</v>
      </c>
      <c r="F17" s="377">
        <f>[15]калк!M27</f>
        <v>33.020000000000003</v>
      </c>
      <c r="G17" s="378">
        <f>[15]калк!N27</f>
        <v>198.10778947368422</v>
      </c>
    </row>
    <row r="18" spans="1:7">
      <c r="A18" s="373" t="s">
        <v>878</v>
      </c>
      <c r="B18" s="374" t="s">
        <v>879</v>
      </c>
      <c r="C18" s="375"/>
      <c r="D18" s="376"/>
      <c r="E18" s="377">
        <f>[15]калк!L28</f>
        <v>72.330460150375941</v>
      </c>
      <c r="F18" s="377">
        <f>[15]калк!M28</f>
        <v>14.47</v>
      </c>
      <c r="G18" s="378">
        <f>[15]калк!N28</f>
        <v>86.80046015037594</v>
      </c>
    </row>
    <row r="19" spans="1:7" ht="26.4">
      <c r="A19" s="373" t="s">
        <v>880</v>
      </c>
      <c r="B19" s="374" t="s">
        <v>881</v>
      </c>
      <c r="C19" s="375"/>
      <c r="D19" s="376"/>
      <c r="E19" s="377">
        <f>[15]калк!L29</f>
        <v>242.3020415037594</v>
      </c>
      <c r="F19" s="377">
        <f>[15]калк!M29</f>
        <v>48.46</v>
      </c>
      <c r="G19" s="378">
        <f>[15]калк!N29</f>
        <v>290.76204150375941</v>
      </c>
    </row>
    <row r="20" spans="1:7">
      <c r="A20" s="373" t="s">
        <v>882</v>
      </c>
      <c r="B20" s="374" t="s">
        <v>879</v>
      </c>
      <c r="C20" s="375"/>
      <c r="D20" s="376"/>
      <c r="E20" s="377">
        <f>[15]калк!L30</f>
        <v>132.08823157894736</v>
      </c>
      <c r="F20" s="377">
        <f>[15]калк!M30</f>
        <v>26.42</v>
      </c>
      <c r="G20" s="378">
        <f>[15]калк!N30</f>
        <v>158.50823157894735</v>
      </c>
    </row>
    <row r="21" spans="1:7">
      <c r="A21" s="373" t="s">
        <v>883</v>
      </c>
      <c r="B21" s="374" t="s">
        <v>884</v>
      </c>
      <c r="C21" s="375"/>
      <c r="D21" s="376"/>
      <c r="E21" s="377">
        <f>[15]калк!L31</f>
        <v>205.66096060150375</v>
      </c>
      <c r="F21" s="377">
        <f>[15]калк!M31</f>
        <v>41.13</v>
      </c>
      <c r="G21" s="378">
        <f>[15]калк!N31</f>
        <v>246.79096060150374</v>
      </c>
    </row>
    <row r="22" spans="1:7">
      <c r="A22" s="373" t="s">
        <v>885</v>
      </c>
      <c r="B22" s="374" t="s">
        <v>886</v>
      </c>
      <c r="C22" s="375"/>
      <c r="D22" s="376"/>
      <c r="E22" s="377">
        <f>[15]калк!L32</f>
        <v>143.08808421052629</v>
      </c>
      <c r="F22" s="377">
        <f>[15]калк!M32</f>
        <v>28.62</v>
      </c>
      <c r="G22" s="378">
        <f>[15]калк!N32</f>
        <v>171.70808421052629</v>
      </c>
    </row>
    <row r="23" spans="1:7" ht="26.4">
      <c r="A23" s="373" t="s">
        <v>887</v>
      </c>
      <c r="B23" s="374" t="s">
        <v>888</v>
      </c>
      <c r="C23" s="375"/>
      <c r="D23" s="376"/>
      <c r="E23" s="377">
        <f>[15]калк!L33</f>
        <v>116.45533834586466</v>
      </c>
      <c r="F23" s="377">
        <f>[15]калк!M33</f>
        <v>23.29</v>
      </c>
      <c r="G23" s="378">
        <f>[15]калк!N33</f>
        <v>139.74533834586467</v>
      </c>
    </row>
    <row r="24" spans="1:7">
      <c r="A24" s="373"/>
      <c r="B24" s="374"/>
      <c r="C24" s="375"/>
      <c r="D24" s="376"/>
      <c r="E24" s="377"/>
      <c r="F24" s="377"/>
      <c r="G24" s="378"/>
    </row>
    <row r="25" spans="1:7">
      <c r="A25" s="373"/>
      <c r="B25" s="371" t="s">
        <v>889</v>
      </c>
      <c r="C25" s="375"/>
      <c r="D25" s="376"/>
      <c r="E25" s="377"/>
      <c r="F25" s="377"/>
      <c r="G25" s="378"/>
    </row>
    <row r="26" spans="1:7" ht="31.2" customHeight="1">
      <c r="A26" s="373" t="s">
        <v>890</v>
      </c>
      <c r="B26" s="374" t="s">
        <v>891</v>
      </c>
      <c r="C26" s="375"/>
      <c r="D26" s="376"/>
      <c r="E26" s="377">
        <f>[15]калк!L36</f>
        <v>84.911578947368412</v>
      </c>
      <c r="F26" s="377">
        <f>[15]калк!M36</f>
        <v>16.98</v>
      </c>
      <c r="G26" s="378">
        <f>[15]калк!N36</f>
        <v>101.89157894736842</v>
      </c>
    </row>
    <row r="27" spans="1:7">
      <c r="A27" s="373" t="s">
        <v>892</v>
      </c>
      <c r="B27" s="374" t="s">
        <v>893</v>
      </c>
      <c r="C27" s="375"/>
      <c r="D27" s="376"/>
      <c r="E27" s="377">
        <f>[15]калк!L37</f>
        <v>610.51157894736843</v>
      </c>
      <c r="F27" s="377">
        <f>[15]калк!M37</f>
        <v>122.1</v>
      </c>
      <c r="G27" s="378">
        <f>[15]калк!N37</f>
        <v>732.61157894736846</v>
      </c>
    </row>
    <row r="28" spans="1:7" ht="39.6">
      <c r="A28" s="373" t="s">
        <v>894</v>
      </c>
      <c r="B28" s="379" t="s">
        <v>895</v>
      </c>
      <c r="C28" s="375"/>
      <c r="D28" s="376"/>
      <c r="E28" s="377">
        <f>[15]калк!L38</f>
        <v>222.45911612364242</v>
      </c>
      <c r="F28" s="377">
        <f>[15]калк!M38</f>
        <v>44.49</v>
      </c>
      <c r="G28" s="378">
        <f>[15]калк!N38</f>
        <v>266.9491161236424</v>
      </c>
    </row>
    <row r="29" spans="1:7" ht="26.4">
      <c r="A29" s="373" t="s">
        <v>896</v>
      </c>
      <c r="B29" s="374" t="s">
        <v>897</v>
      </c>
      <c r="C29" s="375"/>
      <c r="D29" s="376"/>
      <c r="E29" s="377">
        <f>[15]калк!L39</f>
        <v>176.37578947368422</v>
      </c>
      <c r="F29" s="377">
        <f>[15]калк!M39</f>
        <v>35.28</v>
      </c>
      <c r="G29" s="378">
        <f>[15]калк!N39</f>
        <v>211.65578947368422</v>
      </c>
    </row>
    <row r="30" spans="1:7" ht="26.4">
      <c r="A30" s="373" t="s">
        <v>898</v>
      </c>
      <c r="B30" s="374" t="s">
        <v>899</v>
      </c>
      <c r="C30" s="375"/>
      <c r="D30" s="376"/>
      <c r="E30" s="377">
        <f>[15]калк!L40</f>
        <v>69.090883458646616</v>
      </c>
      <c r="F30" s="377">
        <f>[15]калк!M40</f>
        <v>13.82</v>
      </c>
      <c r="G30" s="378">
        <f>[15]калк!N40</f>
        <v>82.910883458646623</v>
      </c>
    </row>
    <row r="31" spans="1:7" ht="39.6">
      <c r="A31" s="373" t="s">
        <v>900</v>
      </c>
      <c r="B31" s="374" t="s">
        <v>901</v>
      </c>
      <c r="C31" s="375"/>
      <c r="D31" s="376"/>
      <c r="E31" s="377">
        <f>[15]калк!L41</f>
        <v>31.491025563909776</v>
      </c>
      <c r="F31" s="377">
        <f>[15]калк!M41</f>
        <v>6.3</v>
      </c>
      <c r="G31" s="378">
        <f>[15]калк!N41</f>
        <v>37.791025563909777</v>
      </c>
    </row>
    <row r="32" spans="1:7" ht="39.6">
      <c r="A32" s="380">
        <v>23</v>
      </c>
      <c r="B32" s="381" t="s">
        <v>902</v>
      </c>
      <c r="C32" s="382"/>
      <c r="D32" s="383"/>
      <c r="E32" s="384">
        <v>334.85270090634441</v>
      </c>
      <c r="F32" s="384">
        <v>66.97</v>
      </c>
      <c r="G32" s="385">
        <v>401.82270090634438</v>
      </c>
    </row>
  </sheetData>
  <mergeCells count="10">
    <mergeCell ref="A2:G2"/>
    <mergeCell ref="A3:G3"/>
    <mergeCell ref="D4:H4"/>
    <mergeCell ref="A5:A6"/>
    <mergeCell ref="B5:B6"/>
    <mergeCell ref="C5:C6"/>
    <mergeCell ref="D5:D6"/>
    <mergeCell ref="E5:E6"/>
    <mergeCell ref="F5:F6"/>
    <mergeCell ref="G5:G6"/>
  </mergeCells>
  <pageMargins left="0.78740157480314965" right="0.39370078740157483" top="0.39370078740157483" bottom="0.39370078740157483" header="0.51181102362204722" footer="0.31496062992125984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41"/>
  <sheetViews>
    <sheetView topLeftCell="A13" workbookViewId="0">
      <selection activeCell="K40" sqref="K40"/>
    </sheetView>
  </sheetViews>
  <sheetFormatPr defaultRowHeight="13.2"/>
  <cols>
    <col min="1" max="1" width="4.44140625" customWidth="1"/>
    <col min="2" max="2" width="52.88671875" customWidth="1"/>
    <col min="3" max="3" width="9.33203125" customWidth="1"/>
    <col min="4" max="4" width="9" customWidth="1"/>
    <col min="5" max="5" width="10.44140625" customWidth="1"/>
  </cols>
  <sheetData>
    <row r="1" spans="1:6" ht="13.8">
      <c r="A1" s="30"/>
      <c r="B1" s="30"/>
      <c r="C1" s="30"/>
      <c r="D1" s="386"/>
      <c r="E1" s="387"/>
    </row>
    <row r="2" spans="1:6" ht="14.4">
      <c r="A2" s="388" t="s">
        <v>903</v>
      </c>
      <c r="B2" s="81"/>
      <c r="C2" s="388"/>
      <c r="D2" s="389"/>
      <c r="E2" s="81"/>
    </row>
    <row r="3" spans="1:6">
      <c r="A3" s="387"/>
      <c r="B3" s="390" t="s">
        <v>904</v>
      </c>
      <c r="C3" s="387"/>
      <c r="D3" s="81"/>
      <c r="E3" s="81"/>
    </row>
    <row r="4" spans="1:6">
      <c r="A4" s="387"/>
      <c r="B4" s="81"/>
      <c r="C4" s="387"/>
      <c r="D4" s="81"/>
      <c r="E4" s="81"/>
    </row>
    <row r="5" spans="1:6">
      <c r="A5" s="387"/>
      <c r="B5" s="81"/>
      <c r="C5" s="387"/>
      <c r="D5" s="81"/>
      <c r="E5" s="81"/>
    </row>
    <row r="6" spans="1:6">
      <c r="A6" s="387"/>
      <c r="B6" s="81"/>
      <c r="C6" s="387"/>
      <c r="D6" s="81"/>
      <c r="E6" s="81"/>
    </row>
    <row r="7" spans="1:6">
      <c r="A7" s="391"/>
      <c r="B7" s="391"/>
      <c r="C7" s="30"/>
      <c r="D7" s="30"/>
      <c r="E7" s="30"/>
    </row>
    <row r="8" spans="1:6" ht="13.8" thickBot="1">
      <c r="A8" s="30"/>
      <c r="C8" s="30" t="s">
        <v>42</v>
      </c>
      <c r="E8" s="30" t="s">
        <v>38</v>
      </c>
    </row>
    <row r="9" spans="1:6">
      <c r="A9" s="17"/>
      <c r="B9" s="17"/>
      <c r="C9" s="125"/>
      <c r="D9" s="15"/>
      <c r="E9" s="17" t="s">
        <v>5</v>
      </c>
      <c r="F9" s="392" t="s">
        <v>4</v>
      </c>
    </row>
    <row r="10" spans="1:6">
      <c r="A10" s="21" t="s">
        <v>6</v>
      </c>
      <c r="B10" s="21" t="s">
        <v>7</v>
      </c>
      <c r="C10" s="20" t="s">
        <v>8</v>
      </c>
      <c r="D10" s="18" t="s">
        <v>39</v>
      </c>
      <c r="E10" s="21" t="s">
        <v>9</v>
      </c>
      <c r="F10" s="22" t="s">
        <v>10</v>
      </c>
    </row>
    <row r="11" spans="1:6">
      <c r="A11" s="21" t="s">
        <v>11</v>
      </c>
      <c r="B11" s="21" t="s">
        <v>12</v>
      </c>
      <c r="C11" s="20" t="s">
        <v>13</v>
      </c>
      <c r="D11" s="18" t="s">
        <v>14</v>
      </c>
      <c r="E11" s="393">
        <v>0.2</v>
      </c>
      <c r="F11" s="22" t="s">
        <v>14</v>
      </c>
    </row>
    <row r="12" spans="1:6" ht="13.8" thickBot="1">
      <c r="A12" s="144"/>
      <c r="B12" s="144"/>
      <c r="C12" s="143"/>
      <c r="D12" s="42" t="s">
        <v>9</v>
      </c>
      <c r="E12" s="42" t="s">
        <v>9</v>
      </c>
      <c r="F12" s="337" t="s">
        <v>9</v>
      </c>
    </row>
    <row r="13" spans="1:6" ht="13.8" thickBot="1">
      <c r="A13" s="21">
        <v>1</v>
      </c>
      <c r="B13" s="21">
        <v>2</v>
      </c>
      <c r="C13" s="20">
        <v>3</v>
      </c>
      <c r="D13" s="20">
        <v>4</v>
      </c>
      <c r="E13" s="13">
        <v>5</v>
      </c>
      <c r="F13" s="14">
        <v>6</v>
      </c>
    </row>
    <row r="14" spans="1:6">
      <c r="A14" s="394"/>
      <c r="B14" s="395"/>
      <c r="C14" s="17"/>
      <c r="D14" s="396"/>
      <c r="E14" s="17"/>
      <c r="F14" s="53"/>
    </row>
    <row r="15" spans="1:6" ht="13.8">
      <c r="A15" s="397">
        <v>1</v>
      </c>
      <c r="B15" s="398" t="s">
        <v>905</v>
      </c>
      <c r="C15" s="21"/>
      <c r="D15" s="399"/>
      <c r="E15" s="21"/>
      <c r="F15" s="26"/>
    </row>
    <row r="16" spans="1:6" ht="13.8">
      <c r="A16" s="397"/>
      <c r="B16" s="398" t="s">
        <v>906</v>
      </c>
      <c r="C16" s="26"/>
      <c r="D16" s="399"/>
      <c r="E16" s="400"/>
      <c r="F16" s="26"/>
    </row>
    <row r="17" spans="1:7" ht="13.8">
      <c r="A17" s="397"/>
      <c r="B17" s="398" t="s">
        <v>907</v>
      </c>
      <c r="C17" s="21" t="s">
        <v>908</v>
      </c>
      <c r="D17" s="126">
        <f>'[16]21 калк'!Q17</f>
        <v>34.524617675000002</v>
      </c>
      <c r="E17" s="127">
        <v>6.9049235350000018</v>
      </c>
      <c r="F17" s="401">
        <v>41.42</v>
      </c>
      <c r="G17" s="230"/>
    </row>
    <row r="18" spans="1:7">
      <c r="A18" s="397"/>
      <c r="B18" s="65" t="s">
        <v>909</v>
      </c>
      <c r="C18" s="400" t="s">
        <v>397</v>
      </c>
      <c r="D18" s="126">
        <f>'[16]21 калк'!Q18</f>
        <v>55.530392374999998</v>
      </c>
      <c r="E18" s="127">
        <v>11.106078474999997</v>
      </c>
      <c r="F18" s="401">
        <v>66.636470849999995</v>
      </c>
      <c r="G18" s="230"/>
    </row>
    <row r="19" spans="1:7">
      <c r="A19" s="397"/>
      <c r="B19" s="65" t="s">
        <v>910</v>
      </c>
      <c r="C19" s="400" t="s">
        <v>397</v>
      </c>
      <c r="D19" s="126">
        <f>'[16]21 калк'!Q19</f>
        <v>93.605518574999991</v>
      </c>
      <c r="E19" s="127">
        <v>18.721103714999998</v>
      </c>
      <c r="F19" s="401">
        <v>112.32662228999999</v>
      </c>
      <c r="G19" s="230"/>
    </row>
    <row r="20" spans="1:7">
      <c r="A20" s="26"/>
      <c r="B20" s="65" t="s">
        <v>911</v>
      </c>
      <c r="C20" s="400" t="s">
        <v>397</v>
      </c>
      <c r="D20" s="126">
        <f>'[16]21 калк'!Q20</f>
        <v>193.19431017499997</v>
      </c>
      <c r="E20" s="127">
        <v>38.638862034999988</v>
      </c>
      <c r="F20" s="401">
        <v>231.83317220999996</v>
      </c>
      <c r="G20" s="230"/>
    </row>
    <row r="21" spans="1:7">
      <c r="A21" s="26"/>
      <c r="B21" s="65" t="s">
        <v>912</v>
      </c>
      <c r="C21" s="400" t="s">
        <v>397</v>
      </c>
      <c r="D21" s="126">
        <f>'[16]21 калк'!Q21</f>
        <v>388.42547017499993</v>
      </c>
      <c r="E21" s="127">
        <v>77.685094034999963</v>
      </c>
      <c r="F21" s="401">
        <v>466.12</v>
      </c>
      <c r="G21" s="230"/>
    </row>
    <row r="22" spans="1:7">
      <c r="A22" s="26"/>
      <c r="B22" s="65" t="s">
        <v>913</v>
      </c>
      <c r="C22" s="400" t="s">
        <v>397</v>
      </c>
      <c r="D22" s="126">
        <f>'[16]21 калк'!Q22</f>
        <v>122.038225</v>
      </c>
      <c r="E22" s="127">
        <v>24.407644999999988</v>
      </c>
      <c r="F22" s="401">
        <v>146.44586999999999</v>
      </c>
      <c r="G22" s="230"/>
    </row>
    <row r="23" spans="1:7" ht="13.8">
      <c r="A23" s="26">
        <v>2</v>
      </c>
      <c r="B23" s="402" t="s">
        <v>905</v>
      </c>
      <c r="C23" s="401"/>
      <c r="D23" s="243"/>
      <c r="E23" s="401"/>
      <c r="F23" s="26"/>
      <c r="G23" s="230"/>
    </row>
    <row r="24" spans="1:7" ht="13.5" customHeight="1">
      <c r="A24" s="26"/>
      <c r="B24" s="403" t="s">
        <v>914</v>
      </c>
      <c r="C24" s="127"/>
      <c r="D24" s="243"/>
      <c r="E24" s="127"/>
      <c r="F24" s="26"/>
      <c r="G24" s="230"/>
    </row>
    <row r="25" spans="1:7" ht="13.5" customHeight="1">
      <c r="A25" s="26"/>
      <c r="B25" s="404" t="s">
        <v>907</v>
      </c>
      <c r="C25" s="21" t="s">
        <v>908</v>
      </c>
      <c r="D25" s="133">
        <f>'[16]21 калк'!Q25</f>
        <v>20.372583575</v>
      </c>
      <c r="E25" s="127">
        <v>4.0745167149999979</v>
      </c>
      <c r="F25" s="401">
        <v>24.44</v>
      </c>
      <c r="G25" s="230"/>
    </row>
    <row r="26" spans="1:7" ht="13.5" customHeight="1">
      <c r="A26" s="26"/>
      <c r="B26" s="402" t="s">
        <v>909</v>
      </c>
      <c r="C26" s="400" t="s">
        <v>397</v>
      </c>
      <c r="D26" s="133">
        <f>'[16]21 калк'!Q26</f>
        <v>36.611467500000003</v>
      </c>
      <c r="E26" s="127">
        <v>7.3222935000000007</v>
      </c>
      <c r="F26" s="401">
        <v>43.933761000000004</v>
      </c>
      <c r="G26" s="230"/>
    </row>
    <row r="27" spans="1:7" ht="13.5" customHeight="1">
      <c r="A27" s="26"/>
      <c r="B27" s="402" t="s">
        <v>910</v>
      </c>
      <c r="C27" s="400" t="s">
        <v>397</v>
      </c>
      <c r="D27" s="133">
        <f>'[16]21 калк'!Q27</f>
        <v>62.601409425</v>
      </c>
      <c r="E27" s="127">
        <v>12.520281885000003</v>
      </c>
      <c r="F27" s="401">
        <v>75.121691310000003</v>
      </c>
      <c r="G27" s="230"/>
    </row>
    <row r="28" spans="1:7" ht="13.5" customHeight="1">
      <c r="A28" s="26"/>
      <c r="B28" s="402" t="s">
        <v>911</v>
      </c>
      <c r="C28" s="400" t="s">
        <v>397</v>
      </c>
      <c r="D28" s="133">
        <f>'[16]21 калк'!Q28</f>
        <v>91.538668749999999</v>
      </c>
      <c r="E28" s="127">
        <v>18.307733749999997</v>
      </c>
      <c r="F28" s="401">
        <v>109.8464025</v>
      </c>
      <c r="G28" s="230"/>
    </row>
    <row r="29" spans="1:7" ht="13.5" customHeight="1">
      <c r="A29" s="26"/>
      <c r="B29" s="402" t="s">
        <v>912</v>
      </c>
      <c r="C29" s="400" t="s">
        <v>397</v>
      </c>
      <c r="D29" s="133">
        <f>'[16]21 калк'!Q29</f>
        <v>166.81845357499998</v>
      </c>
      <c r="E29" s="127">
        <v>33.36369071499999</v>
      </c>
      <c r="F29" s="401">
        <v>200.18214428999997</v>
      </c>
      <c r="G29" s="230"/>
    </row>
    <row r="30" spans="1:7" ht="13.5" customHeight="1">
      <c r="A30" s="26"/>
      <c r="B30" s="402" t="s">
        <v>913</v>
      </c>
      <c r="C30" s="400" t="s">
        <v>397</v>
      </c>
      <c r="D30" s="133">
        <f>'[16]21 калк'!Q30</f>
        <v>73.212935000000002</v>
      </c>
      <c r="E30" s="127">
        <v>14.642586999999992</v>
      </c>
      <c r="F30" s="401">
        <v>87.85</v>
      </c>
      <c r="G30" s="230"/>
    </row>
    <row r="31" spans="1:7" ht="13.5" customHeight="1">
      <c r="A31" s="405">
        <v>3</v>
      </c>
      <c r="B31" s="402" t="s">
        <v>905</v>
      </c>
      <c r="C31" s="127"/>
      <c r="D31" s="133"/>
      <c r="E31" s="127"/>
      <c r="F31" s="401"/>
      <c r="G31" s="230"/>
    </row>
    <row r="32" spans="1:7" ht="13.5" customHeight="1">
      <c r="A32" s="405"/>
      <c r="B32" s="398" t="s">
        <v>915</v>
      </c>
      <c r="C32" s="127"/>
      <c r="D32" s="133"/>
      <c r="E32" s="127"/>
      <c r="F32" s="401"/>
      <c r="G32" s="230"/>
    </row>
    <row r="33" spans="1:7" ht="13.5" customHeight="1">
      <c r="A33" s="405"/>
      <c r="B33" s="404" t="s">
        <v>916</v>
      </c>
      <c r="C33" s="21" t="s">
        <v>908</v>
      </c>
      <c r="D33" s="133">
        <f>'[16]21 калк'!Q33</f>
        <v>33.555511875000001</v>
      </c>
      <c r="E33" s="127">
        <v>6.7111023749999958</v>
      </c>
      <c r="F33" s="401">
        <v>40.270000000000003</v>
      </c>
      <c r="G33" s="230"/>
    </row>
    <row r="34" spans="1:7" ht="13.5" customHeight="1">
      <c r="A34" s="405"/>
      <c r="B34" s="402" t="s">
        <v>909</v>
      </c>
      <c r="C34" s="400" t="s">
        <v>397</v>
      </c>
      <c r="D34" s="133">
        <f>'[16]21 калк'!Q34</f>
        <v>53.819457224999994</v>
      </c>
      <c r="E34" s="127">
        <v>10.763891444999999</v>
      </c>
      <c r="F34" s="401">
        <v>64.58</v>
      </c>
      <c r="G34" s="230"/>
    </row>
    <row r="35" spans="1:7" ht="13.5" customHeight="1">
      <c r="A35" s="405"/>
      <c r="B35" s="402" t="s">
        <v>910</v>
      </c>
      <c r="C35" s="400" t="s">
        <v>397</v>
      </c>
      <c r="D35" s="133">
        <f>'[16]21 калк'!Q35</f>
        <v>86.395863300000002</v>
      </c>
      <c r="E35" s="127">
        <v>17.27917266</v>
      </c>
      <c r="F35" s="401">
        <v>103.68</v>
      </c>
      <c r="G35" s="230"/>
    </row>
    <row r="36" spans="1:7" ht="13.5" customHeight="1">
      <c r="A36" s="405"/>
      <c r="B36" s="402" t="s">
        <v>911</v>
      </c>
      <c r="C36" s="400" t="s">
        <v>397</v>
      </c>
      <c r="D36" s="133">
        <f>'[16]21 калк'!Q36</f>
        <v>165.73070955000003</v>
      </c>
      <c r="E36" s="127">
        <v>33.146141910000011</v>
      </c>
      <c r="F36" s="401">
        <v>198.88</v>
      </c>
      <c r="G36" s="230"/>
    </row>
    <row r="37" spans="1:7" ht="13.5" customHeight="1">
      <c r="A37" s="405"/>
      <c r="B37" s="402" t="s">
        <v>912</v>
      </c>
      <c r="C37" s="400" t="s">
        <v>397</v>
      </c>
      <c r="D37" s="133">
        <f>'[16]21 калк'!Q37</f>
        <v>318.27849079999999</v>
      </c>
      <c r="E37" s="127">
        <v>63.655698159999986</v>
      </c>
      <c r="F37" s="401">
        <v>381.94</v>
      </c>
      <c r="G37" s="230"/>
    </row>
    <row r="38" spans="1:7" ht="13.5" customHeight="1" thickBot="1">
      <c r="A38" s="406"/>
      <c r="B38" s="407" t="s">
        <v>913</v>
      </c>
      <c r="C38" s="408" t="s">
        <v>397</v>
      </c>
      <c r="D38" s="409">
        <f>'[16]21 калк'!Q38</f>
        <v>109.8444025</v>
      </c>
      <c r="E38" s="410">
        <v>21.968880499999983</v>
      </c>
      <c r="F38" s="411">
        <v>131.81</v>
      </c>
      <c r="G38" s="230"/>
    </row>
    <row r="39" spans="1:7" ht="13.5" customHeight="1">
      <c r="A39" s="398"/>
      <c r="B39" s="402"/>
      <c r="C39" s="134"/>
      <c r="D39" s="412"/>
      <c r="E39" s="413"/>
    </row>
    <row r="40" spans="1:7" ht="13.5" customHeight="1">
      <c r="A40" s="398"/>
      <c r="B40" s="402"/>
      <c r="C40" s="134"/>
      <c r="D40" s="412"/>
      <c r="E40" s="413"/>
    </row>
    <row r="41" spans="1:7" ht="13.5" customHeight="1">
      <c r="A41" s="398"/>
      <c r="B41" s="402"/>
      <c r="C41" s="134"/>
      <c r="D41" s="412"/>
      <c r="E41" s="413"/>
    </row>
  </sheetData>
  <pageMargins left="0.98425196850393704" right="0" top="0.39370078740157483" bottom="0.39370078740157483" header="0.51181102362204722" footer="0.51181102362204722"/>
  <pageSetup paperSize="9" scale="95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94"/>
  <sheetViews>
    <sheetView zoomScale="120" workbookViewId="0">
      <selection activeCell="I17" sqref="I17"/>
    </sheetView>
  </sheetViews>
  <sheetFormatPr defaultRowHeight="13.2"/>
  <cols>
    <col min="1" max="1" width="5.44140625" customWidth="1"/>
    <col min="2" max="2" width="37.33203125" customWidth="1"/>
    <col min="3" max="3" width="7.6640625" customWidth="1"/>
    <col min="4" max="4" width="11.33203125" customWidth="1"/>
    <col min="6" max="6" width="10.44140625" customWidth="1"/>
  </cols>
  <sheetData>
    <row r="1" spans="1:6">
      <c r="D1" s="43"/>
    </row>
    <row r="2" spans="1:6">
      <c r="C2" s="44"/>
      <c r="D2" s="44"/>
    </row>
    <row r="3" spans="1:6">
      <c r="A3" s="45" t="s">
        <v>40</v>
      </c>
      <c r="B3" s="4"/>
      <c r="C3" s="4"/>
      <c r="D3" s="4"/>
    </row>
    <row r="4" spans="1:6">
      <c r="A4" s="1" t="s">
        <v>41</v>
      </c>
      <c r="B4" s="4"/>
      <c r="C4" s="1"/>
      <c r="D4" s="4"/>
    </row>
    <row r="5" spans="1:6">
      <c r="A5" s="4" t="s">
        <v>2</v>
      </c>
      <c r="B5" s="1"/>
      <c r="C5" s="4"/>
      <c r="D5" s="4"/>
    </row>
    <row r="6" spans="1:6" ht="13.8" thickBot="1">
      <c r="D6" t="s">
        <v>42</v>
      </c>
      <c r="F6" s="46" t="s">
        <v>38</v>
      </c>
    </row>
    <row r="7" spans="1:6">
      <c r="A7" s="47" t="s">
        <v>6</v>
      </c>
      <c r="B7" s="47" t="s">
        <v>43</v>
      </c>
      <c r="C7" s="47" t="s">
        <v>44</v>
      </c>
      <c r="D7" s="48" t="s">
        <v>4</v>
      </c>
      <c r="E7" s="7" t="s">
        <v>5</v>
      </c>
      <c r="F7" s="7" t="s">
        <v>4</v>
      </c>
    </row>
    <row r="8" spans="1:6">
      <c r="A8" s="49" t="s">
        <v>45</v>
      </c>
      <c r="B8" s="49" t="s">
        <v>46</v>
      </c>
      <c r="C8" s="49" t="s">
        <v>13</v>
      </c>
      <c r="D8" s="50" t="s">
        <v>47</v>
      </c>
      <c r="E8" s="9" t="s">
        <v>9</v>
      </c>
      <c r="F8" s="9" t="s">
        <v>10</v>
      </c>
    </row>
    <row r="9" spans="1:6">
      <c r="A9" s="49"/>
      <c r="B9" s="49"/>
      <c r="C9" s="49"/>
      <c r="D9" s="50" t="s">
        <v>48</v>
      </c>
      <c r="E9" s="10">
        <v>0.2</v>
      </c>
      <c r="F9" s="9" t="s">
        <v>14</v>
      </c>
    </row>
    <row r="10" spans="1:6" ht="13.8" thickBot="1">
      <c r="A10" s="49"/>
      <c r="B10" s="49"/>
      <c r="C10" s="49"/>
      <c r="D10" s="50" t="s">
        <v>9</v>
      </c>
      <c r="E10" s="9"/>
      <c r="F10" s="9" t="s">
        <v>9</v>
      </c>
    </row>
    <row r="11" spans="1:6" ht="13.8" thickBot="1">
      <c r="A11" s="51">
        <v>1</v>
      </c>
      <c r="B11" s="51">
        <v>2</v>
      </c>
      <c r="C11" s="51">
        <v>3</v>
      </c>
      <c r="D11" s="51">
        <v>4</v>
      </c>
      <c r="E11" s="13">
        <v>5</v>
      </c>
      <c r="F11" s="14">
        <v>6</v>
      </c>
    </row>
    <row r="12" spans="1:6">
      <c r="A12" s="18">
        <v>1</v>
      </c>
      <c r="B12" s="52" t="s">
        <v>49</v>
      </c>
      <c r="C12" s="18"/>
      <c r="D12" s="26"/>
      <c r="E12" s="53"/>
      <c r="F12" s="54"/>
    </row>
    <row r="13" spans="1:6">
      <c r="A13" s="55"/>
      <c r="B13" s="56" t="s">
        <v>50</v>
      </c>
      <c r="C13" s="57" t="s">
        <v>51</v>
      </c>
      <c r="D13" s="58">
        <f>[2]кальк2!P17</f>
        <v>935.40288287999988</v>
      </c>
      <c r="E13" s="24">
        <f>D13*0.2</f>
        <v>187.080576576</v>
      </c>
      <c r="F13" s="25">
        <f>D13+E13</f>
        <v>1122.4834594559998</v>
      </c>
    </row>
    <row r="14" spans="1:6">
      <c r="A14" s="55"/>
      <c r="B14" s="56" t="s">
        <v>52</v>
      </c>
      <c r="C14" s="57" t="s">
        <v>51</v>
      </c>
      <c r="D14" s="58">
        <f>[2]кальк2!P18</f>
        <v>1218.9443607999999</v>
      </c>
      <c r="E14" s="24">
        <f t="shared" ref="E14:E16" si="0">D14*0.2</f>
        <v>243.78887215999998</v>
      </c>
      <c r="F14" s="25">
        <f t="shared" ref="F14:F15" si="1">D14+E14</f>
        <v>1462.7332329599999</v>
      </c>
    </row>
    <row r="15" spans="1:6">
      <c r="A15" s="55"/>
      <c r="B15" s="56" t="s">
        <v>53</v>
      </c>
      <c r="C15" s="57" t="s">
        <v>51</v>
      </c>
      <c r="D15" s="58">
        <f>[2]кальк2!P19</f>
        <v>1543.3050920000001</v>
      </c>
      <c r="E15" s="24">
        <f t="shared" si="0"/>
        <v>308.66101840000005</v>
      </c>
      <c r="F15" s="25">
        <f t="shared" si="1"/>
        <v>1851.9661104000002</v>
      </c>
    </row>
    <row r="16" spans="1:6">
      <c r="A16" s="55"/>
      <c r="B16" s="56" t="s">
        <v>54</v>
      </c>
      <c r="C16" s="57" t="s">
        <v>51</v>
      </c>
      <c r="D16" s="58">
        <f>[2]кальк2!P20</f>
        <v>1827.9132174399999</v>
      </c>
      <c r="E16" s="24">
        <f t="shared" si="0"/>
        <v>365.58264348800003</v>
      </c>
      <c r="F16" s="25">
        <v>2193.4899999999998</v>
      </c>
    </row>
    <row r="17" spans="1:6">
      <c r="A17" s="55"/>
      <c r="B17" s="59" t="s">
        <v>55</v>
      </c>
      <c r="C17" s="57"/>
      <c r="D17" s="58"/>
      <c r="E17" s="26"/>
      <c r="F17" s="31"/>
    </row>
    <row r="18" spans="1:6">
      <c r="A18" s="55"/>
      <c r="B18" s="59" t="s">
        <v>56</v>
      </c>
      <c r="C18" s="57"/>
      <c r="D18" s="58"/>
      <c r="E18" s="26"/>
      <c r="F18" s="31"/>
    </row>
    <row r="19" spans="1:6">
      <c r="A19" s="55"/>
      <c r="B19" s="59" t="s">
        <v>50</v>
      </c>
      <c r="C19" s="57" t="s">
        <v>51</v>
      </c>
      <c r="D19" s="58">
        <f>[2]кальк2!P23</f>
        <v>37.669310719999999</v>
      </c>
      <c r="E19" s="24">
        <f t="shared" ref="E19:E22" si="2">D19*0.2</f>
        <v>7.5338621440000004</v>
      </c>
      <c r="F19" s="25">
        <f t="shared" ref="F19:F22" si="3">D19+E19</f>
        <v>45.203172863999995</v>
      </c>
    </row>
    <row r="20" spans="1:6">
      <c r="A20" s="55"/>
      <c r="B20" s="59" t="s">
        <v>57</v>
      </c>
      <c r="C20" s="57" t="s">
        <v>51</v>
      </c>
      <c r="D20" s="58">
        <f>[2]кальк2!P24</f>
        <v>39.752605760000002</v>
      </c>
      <c r="E20" s="24">
        <f t="shared" si="2"/>
        <v>7.9505211520000003</v>
      </c>
      <c r="F20" s="25">
        <f t="shared" si="3"/>
        <v>47.703126912000002</v>
      </c>
    </row>
    <row r="21" spans="1:6">
      <c r="A21" s="55"/>
      <c r="B21" s="59" t="s">
        <v>58</v>
      </c>
      <c r="C21" s="57" t="s">
        <v>51</v>
      </c>
      <c r="D21" s="58">
        <f>[2]кальк2!P25</f>
        <v>75.338621439999997</v>
      </c>
      <c r="E21" s="24">
        <f t="shared" si="2"/>
        <v>15.067724288000001</v>
      </c>
      <c r="F21" s="25">
        <f t="shared" si="3"/>
        <v>90.406345727999991</v>
      </c>
    </row>
    <row r="22" spans="1:6">
      <c r="A22" s="55"/>
      <c r="B22" s="59" t="s">
        <v>59</v>
      </c>
      <c r="C22" s="57" t="s">
        <v>51</v>
      </c>
      <c r="D22" s="58">
        <f>[2]кальк2!P26</f>
        <v>86.851744159999996</v>
      </c>
      <c r="E22" s="24">
        <f t="shared" si="2"/>
        <v>17.370348832000001</v>
      </c>
      <c r="F22" s="25">
        <f t="shared" si="3"/>
        <v>104.222092992</v>
      </c>
    </row>
    <row r="23" spans="1:6">
      <c r="A23" s="55">
        <v>2</v>
      </c>
      <c r="B23" s="56" t="s">
        <v>60</v>
      </c>
      <c r="C23" s="57"/>
      <c r="D23" s="58"/>
      <c r="E23" s="26"/>
      <c r="F23" s="31"/>
    </row>
    <row r="24" spans="1:6">
      <c r="A24" s="55"/>
      <c r="B24" s="59" t="s">
        <v>61</v>
      </c>
      <c r="C24" s="57"/>
      <c r="D24" s="58"/>
      <c r="E24" s="26"/>
      <c r="F24" s="31"/>
    </row>
    <row r="25" spans="1:6">
      <c r="A25" s="55"/>
      <c r="B25" s="56" t="s">
        <v>62</v>
      </c>
      <c r="C25" s="57" t="s">
        <v>51</v>
      </c>
      <c r="D25" s="58">
        <f>[2]кальк2!P29</f>
        <v>433.17207328000001</v>
      </c>
      <c r="E25" s="24">
        <f t="shared" ref="E25:E31" si="4">D25*0.2</f>
        <v>86.634414656000004</v>
      </c>
      <c r="F25" s="25">
        <v>519.79999999999995</v>
      </c>
    </row>
    <row r="26" spans="1:6">
      <c r="A26" s="55"/>
      <c r="B26" s="60" t="s">
        <v>63</v>
      </c>
      <c r="C26" s="57" t="s">
        <v>51</v>
      </c>
      <c r="D26" s="58">
        <f>[2]кальк2!P30</f>
        <v>555.59983311999997</v>
      </c>
      <c r="E26" s="24">
        <f t="shared" si="4"/>
        <v>111.119966624</v>
      </c>
      <c r="F26" s="25">
        <f t="shared" ref="F26:F31" si="5">D26+E26</f>
        <v>666.71979974399994</v>
      </c>
    </row>
    <row r="27" spans="1:6">
      <c r="A27" s="55"/>
      <c r="B27" s="59" t="s">
        <v>64</v>
      </c>
      <c r="C27" s="57" t="s">
        <v>51</v>
      </c>
      <c r="D27" s="58">
        <f>[2]кальк2!P31</f>
        <v>663.36452768000004</v>
      </c>
      <c r="E27" s="24">
        <f t="shared" si="4"/>
        <v>132.672905536</v>
      </c>
      <c r="F27" s="25">
        <v>796.03</v>
      </c>
    </row>
    <row r="28" spans="1:6">
      <c r="A28" s="55"/>
      <c r="B28" s="59" t="s">
        <v>65</v>
      </c>
      <c r="C28" s="57" t="s">
        <v>51</v>
      </c>
      <c r="D28" s="58">
        <f>[2]кальк2!P32</f>
        <v>841.24460608000004</v>
      </c>
      <c r="E28" s="24">
        <f t="shared" si="4"/>
        <v>168.24892121600001</v>
      </c>
      <c r="F28" s="25">
        <f t="shared" si="5"/>
        <v>1009.493527296</v>
      </c>
    </row>
    <row r="29" spans="1:6">
      <c r="A29" s="55"/>
      <c r="B29" s="59" t="s">
        <v>66</v>
      </c>
      <c r="C29" s="57" t="s">
        <v>51</v>
      </c>
      <c r="D29" s="58">
        <f>[2]кальк2!P33</f>
        <v>908.2000473600001</v>
      </c>
      <c r="E29" s="24">
        <f t="shared" si="4"/>
        <v>181.64000947200003</v>
      </c>
      <c r="F29" s="25">
        <f t="shared" si="5"/>
        <v>1089.8400568320001</v>
      </c>
    </row>
    <row r="30" spans="1:6">
      <c r="A30" s="55"/>
      <c r="B30" s="60" t="s">
        <v>67</v>
      </c>
      <c r="C30" s="57" t="s">
        <v>51</v>
      </c>
      <c r="D30" s="58">
        <f>[2]кальк2!P34</f>
        <v>1028.5145121599999</v>
      </c>
      <c r="E30" s="24">
        <f t="shared" si="4"/>
        <v>205.70290243199997</v>
      </c>
      <c r="F30" s="25">
        <v>1234.21</v>
      </c>
    </row>
    <row r="31" spans="1:6">
      <c r="A31" s="55"/>
      <c r="B31" s="60" t="s">
        <v>68</v>
      </c>
      <c r="C31" s="57" t="s">
        <v>51</v>
      </c>
      <c r="D31" s="58">
        <f>[2]кальк2!P35</f>
        <v>1177.0984600000002</v>
      </c>
      <c r="E31" s="24">
        <f t="shared" si="4"/>
        <v>235.41969200000005</v>
      </c>
      <c r="F31" s="25">
        <f t="shared" si="5"/>
        <v>1412.5181520000001</v>
      </c>
    </row>
    <row r="32" spans="1:6">
      <c r="A32" s="55">
        <v>3</v>
      </c>
      <c r="B32" s="56" t="s">
        <v>69</v>
      </c>
      <c r="C32" s="57"/>
      <c r="D32" s="58"/>
      <c r="E32" s="26"/>
      <c r="F32" s="31"/>
    </row>
    <row r="33" spans="1:6">
      <c r="A33" s="55"/>
      <c r="B33" s="60" t="s">
        <v>70</v>
      </c>
      <c r="C33" s="57"/>
      <c r="D33" s="58"/>
      <c r="E33" s="26"/>
      <c r="F33" s="31"/>
    </row>
    <row r="34" spans="1:6">
      <c r="A34" s="55"/>
      <c r="B34" s="59" t="s">
        <v>71</v>
      </c>
      <c r="C34" s="57" t="s">
        <v>72</v>
      </c>
      <c r="D34" s="58">
        <f>[2]кальк2!P38</f>
        <v>1064.10052784</v>
      </c>
      <c r="E34" s="24">
        <f t="shared" ref="E34:E39" si="6">D34*0.2</f>
        <v>212.82010556800003</v>
      </c>
      <c r="F34" s="25">
        <f t="shared" ref="F34:F39" si="7">D34+E34</f>
        <v>1276.920633408</v>
      </c>
    </row>
    <row r="35" spans="1:6">
      <c r="A35" s="55"/>
      <c r="B35" s="56" t="s">
        <v>53</v>
      </c>
      <c r="C35" s="57" t="s">
        <v>51</v>
      </c>
      <c r="D35" s="58">
        <f>[2]кальк2!P39</f>
        <v>1173.9585174400002</v>
      </c>
      <c r="E35" s="24">
        <f t="shared" si="6"/>
        <v>234.79170348800005</v>
      </c>
      <c r="F35" s="25">
        <f t="shared" si="7"/>
        <v>1408.7502209280001</v>
      </c>
    </row>
    <row r="36" spans="1:6">
      <c r="A36" s="55"/>
      <c r="B36" s="56" t="s">
        <v>54</v>
      </c>
      <c r="C36" s="57" t="s">
        <v>51</v>
      </c>
      <c r="D36" s="58">
        <f>[2]кальк2!P40</f>
        <v>1299.5262198400003</v>
      </c>
      <c r="E36" s="24">
        <f t="shared" si="6"/>
        <v>259.90524396800009</v>
      </c>
      <c r="F36" s="25">
        <v>1559.44</v>
      </c>
    </row>
    <row r="37" spans="1:6">
      <c r="A37" s="55"/>
      <c r="B37" s="59" t="s">
        <v>73</v>
      </c>
      <c r="C37" s="57" t="s">
        <v>51</v>
      </c>
      <c r="D37" s="58">
        <f>[2]кальк2!P41</f>
        <v>1456.4633478400001</v>
      </c>
      <c r="E37" s="24">
        <f t="shared" si="6"/>
        <v>291.29266956800001</v>
      </c>
      <c r="F37" s="25">
        <v>1747.75</v>
      </c>
    </row>
    <row r="38" spans="1:6">
      <c r="A38" s="55"/>
      <c r="B38" s="56" t="s">
        <v>74</v>
      </c>
      <c r="C38" s="57" t="s">
        <v>51</v>
      </c>
      <c r="D38" s="58">
        <f>[2]кальк2!P42</f>
        <v>1787.10396416</v>
      </c>
      <c r="E38" s="24">
        <f t="shared" si="6"/>
        <v>357.42079283200002</v>
      </c>
      <c r="F38" s="25">
        <f t="shared" si="7"/>
        <v>2144.5247569920002</v>
      </c>
    </row>
    <row r="39" spans="1:6">
      <c r="A39" s="55"/>
      <c r="B39" s="59" t="s">
        <v>75</v>
      </c>
      <c r="C39" s="57" t="s">
        <v>51</v>
      </c>
      <c r="D39" s="58">
        <f>[2]кальк2!P43</f>
        <v>2487.0911550399996</v>
      </c>
      <c r="E39" s="24">
        <f t="shared" si="6"/>
        <v>497.41823100799996</v>
      </c>
      <c r="F39" s="25">
        <f t="shared" si="7"/>
        <v>2984.5093860479997</v>
      </c>
    </row>
    <row r="40" spans="1:6">
      <c r="A40" s="55">
        <v>4</v>
      </c>
      <c r="B40" s="56" t="s">
        <v>76</v>
      </c>
      <c r="C40" s="57"/>
      <c r="D40" s="58"/>
      <c r="E40" s="26"/>
      <c r="F40" s="31"/>
    </row>
    <row r="41" spans="1:6">
      <c r="A41" s="55"/>
      <c r="B41" s="56" t="s">
        <v>77</v>
      </c>
      <c r="C41" s="57"/>
      <c r="D41" s="58"/>
      <c r="E41" s="26"/>
      <c r="F41" s="31"/>
    </row>
    <row r="42" spans="1:6">
      <c r="A42" s="55"/>
      <c r="B42" s="56" t="s">
        <v>78</v>
      </c>
      <c r="C42" s="57" t="s">
        <v>51</v>
      </c>
      <c r="D42" s="58">
        <f>[2]кальк2!P46</f>
        <v>681.13753552000003</v>
      </c>
      <c r="E42" s="24">
        <f t="shared" ref="E42:E45" si="8">D42*0.2</f>
        <v>136.22750710400001</v>
      </c>
      <c r="F42" s="25">
        <f t="shared" ref="F42:F45" si="9">D42+E42</f>
        <v>817.36504262400001</v>
      </c>
    </row>
    <row r="43" spans="1:6">
      <c r="A43" s="55"/>
      <c r="B43" s="60" t="s">
        <v>73</v>
      </c>
      <c r="C43" s="57" t="s">
        <v>51</v>
      </c>
      <c r="D43" s="58">
        <f>[2]кальк2!P47</f>
        <v>847.51449120000007</v>
      </c>
      <c r="E43" s="24">
        <f t="shared" si="8"/>
        <v>169.50289824000004</v>
      </c>
      <c r="F43" s="25">
        <v>1017.01</v>
      </c>
    </row>
    <row r="44" spans="1:6">
      <c r="A44" s="55"/>
      <c r="B44" s="59" t="s">
        <v>74</v>
      </c>
      <c r="C44" s="57" t="s">
        <v>51</v>
      </c>
      <c r="D44" s="58">
        <f>[2]кальк2!P48</f>
        <v>1314.16928512</v>
      </c>
      <c r="E44" s="24">
        <f t="shared" si="8"/>
        <v>262.833857024</v>
      </c>
      <c r="F44" s="25">
        <f t="shared" si="9"/>
        <v>1577.0031421440001</v>
      </c>
    </row>
    <row r="45" spans="1:6">
      <c r="A45" s="55"/>
      <c r="B45" s="56" t="s">
        <v>79</v>
      </c>
      <c r="C45" s="57" t="s">
        <v>51</v>
      </c>
      <c r="D45" s="58">
        <f>[2]кальк2!P49</f>
        <v>1847.7895203200001</v>
      </c>
      <c r="E45" s="24">
        <f t="shared" si="8"/>
        <v>369.55790406400001</v>
      </c>
      <c r="F45" s="25">
        <f t="shared" si="9"/>
        <v>2217.3474243840001</v>
      </c>
    </row>
    <row r="46" spans="1:6">
      <c r="A46" s="55">
        <v>5</v>
      </c>
      <c r="B46" s="56" t="s">
        <v>80</v>
      </c>
      <c r="C46" s="57"/>
      <c r="D46" s="58"/>
      <c r="E46" s="26"/>
      <c r="F46" s="31"/>
    </row>
    <row r="47" spans="1:6">
      <c r="A47" s="55"/>
      <c r="B47" s="59" t="s">
        <v>81</v>
      </c>
      <c r="C47" s="57"/>
      <c r="D47" s="58"/>
      <c r="E47" s="26"/>
      <c r="F47" s="31"/>
    </row>
    <row r="48" spans="1:6">
      <c r="A48" s="55"/>
      <c r="B48" s="59" t="s">
        <v>82</v>
      </c>
      <c r="C48" s="57" t="s">
        <v>51</v>
      </c>
      <c r="D48" s="58">
        <f>[2]кальк2!P52</f>
        <v>347.37697664000001</v>
      </c>
      <c r="E48" s="24">
        <f t="shared" ref="E48:E54" si="10">D48*0.2</f>
        <v>69.475395328000005</v>
      </c>
      <c r="F48" s="25">
        <v>416.86</v>
      </c>
    </row>
    <row r="49" spans="1:6">
      <c r="A49" s="55"/>
      <c r="B49" s="59" t="s">
        <v>83</v>
      </c>
      <c r="C49" s="57" t="s">
        <v>51</v>
      </c>
      <c r="D49" s="58">
        <f>[2]кальк2!P53</f>
        <v>434.21872080000003</v>
      </c>
      <c r="E49" s="24">
        <f t="shared" si="10"/>
        <v>86.843744160000014</v>
      </c>
      <c r="F49" s="25">
        <f t="shared" ref="F49:F52" si="11">D49+E49</f>
        <v>521.06246496000006</v>
      </c>
    </row>
    <row r="50" spans="1:6">
      <c r="A50" s="55"/>
      <c r="B50" s="60" t="s">
        <v>52</v>
      </c>
      <c r="C50" s="57" t="s">
        <v>72</v>
      </c>
      <c r="D50" s="58">
        <f>[2]кальк2!P54</f>
        <v>541.98341536000009</v>
      </c>
      <c r="E50" s="24">
        <f t="shared" si="10"/>
        <v>108.39668307200003</v>
      </c>
      <c r="F50" s="25">
        <f t="shared" si="11"/>
        <v>650.38009843200007</v>
      </c>
    </row>
    <row r="51" spans="1:6">
      <c r="A51" s="55"/>
      <c r="B51" s="60" t="s">
        <v>84</v>
      </c>
      <c r="C51" s="57" t="s">
        <v>72</v>
      </c>
      <c r="D51" s="58">
        <f>[2]кальк2!P55</f>
        <v>679.05424048000009</v>
      </c>
      <c r="E51" s="24">
        <f t="shared" si="10"/>
        <v>135.81084809600003</v>
      </c>
      <c r="F51" s="25">
        <v>814.86</v>
      </c>
    </row>
    <row r="52" spans="1:6">
      <c r="A52" s="55"/>
      <c r="B52" s="56" t="s">
        <v>85</v>
      </c>
      <c r="C52" s="57" t="s">
        <v>51</v>
      </c>
      <c r="D52" s="58">
        <f>[2]кальк2!P56</f>
        <v>692.66065823999998</v>
      </c>
      <c r="E52" s="24">
        <f t="shared" si="10"/>
        <v>138.53213164799999</v>
      </c>
      <c r="F52" s="25">
        <f t="shared" si="11"/>
        <v>831.19278988799999</v>
      </c>
    </row>
    <row r="53" spans="1:6">
      <c r="A53" s="55"/>
      <c r="B53" s="56" t="s">
        <v>53</v>
      </c>
      <c r="C53" s="57" t="s">
        <v>51</v>
      </c>
      <c r="D53" s="58">
        <f>[2]кальк2!P57</f>
        <v>787.88558255999999</v>
      </c>
      <c r="E53" s="24">
        <f t="shared" si="10"/>
        <v>157.577116512</v>
      </c>
      <c r="F53" s="25">
        <v>945.47</v>
      </c>
    </row>
    <row r="54" spans="1:6">
      <c r="A54" s="55"/>
      <c r="B54" s="59" t="s">
        <v>54</v>
      </c>
      <c r="C54" s="57" t="s">
        <v>51</v>
      </c>
      <c r="D54" s="58">
        <f>[2]кальк2!P58</f>
        <v>912.37663743999997</v>
      </c>
      <c r="E54" s="24">
        <f t="shared" si="10"/>
        <v>182.475327488</v>
      </c>
      <c r="F54" s="25">
        <v>1094.8599999999999</v>
      </c>
    </row>
    <row r="55" spans="1:6">
      <c r="A55" s="55">
        <v>6</v>
      </c>
      <c r="B55" s="59" t="s">
        <v>86</v>
      </c>
      <c r="C55" s="57"/>
      <c r="D55" s="58"/>
      <c r="E55" s="26"/>
      <c r="F55" s="31"/>
    </row>
    <row r="56" spans="1:6">
      <c r="A56" s="55"/>
      <c r="B56" s="59" t="s">
        <v>87</v>
      </c>
      <c r="C56" s="57"/>
      <c r="D56" s="58"/>
      <c r="E56" s="26"/>
      <c r="F56" s="31"/>
    </row>
    <row r="57" spans="1:6">
      <c r="A57" s="55"/>
      <c r="B57" s="59" t="s">
        <v>88</v>
      </c>
      <c r="C57" s="57"/>
      <c r="D57" s="58"/>
      <c r="E57" s="26"/>
      <c r="F57" s="31"/>
    </row>
    <row r="58" spans="1:6">
      <c r="A58" s="55"/>
      <c r="B58" s="59" t="s">
        <v>89</v>
      </c>
      <c r="C58" s="57"/>
      <c r="D58" s="58"/>
      <c r="E58" s="26"/>
      <c r="F58" s="31"/>
    </row>
    <row r="59" spans="1:6">
      <c r="A59" s="55"/>
      <c r="B59" s="59" t="s">
        <v>90</v>
      </c>
      <c r="C59" s="57" t="s">
        <v>51</v>
      </c>
      <c r="D59" s="58">
        <f>[2]кальк2!P63</f>
        <v>4771.1826911999997</v>
      </c>
      <c r="E59" s="24">
        <f t="shared" ref="E59:E60" si="12">D59*0.2</f>
        <v>954.23653823999996</v>
      </c>
      <c r="F59" s="25">
        <f t="shared" ref="F59:F60" si="13">D59+E59</f>
        <v>5725.41922944</v>
      </c>
    </row>
    <row r="60" spans="1:6">
      <c r="A60" s="61"/>
      <c r="B60" s="62" t="s">
        <v>91</v>
      </c>
      <c r="C60" s="63" t="s">
        <v>51</v>
      </c>
      <c r="D60" s="64">
        <f>[2]кальк2!P64</f>
        <v>5619.7538299200005</v>
      </c>
      <c r="E60" s="24">
        <f t="shared" si="12"/>
        <v>1123.9507659840001</v>
      </c>
      <c r="F60" s="25">
        <f t="shared" si="13"/>
        <v>6743.7045959040006</v>
      </c>
    </row>
    <row r="61" spans="1:6">
      <c r="A61" s="18">
        <v>7</v>
      </c>
      <c r="B61" s="65" t="s">
        <v>92</v>
      </c>
      <c r="C61" s="27"/>
      <c r="D61" s="58"/>
      <c r="E61" s="26"/>
      <c r="F61" s="31"/>
    </row>
    <row r="62" spans="1:6">
      <c r="A62" s="18"/>
      <c r="B62" s="65" t="s">
        <v>93</v>
      </c>
      <c r="C62" s="27" t="s">
        <v>51</v>
      </c>
      <c r="D62" s="58">
        <f>[2]кальк2!P66</f>
        <v>504.45618558000007</v>
      </c>
      <c r="E62" s="24">
        <f t="shared" ref="E62:E63" si="14">D62*0.2</f>
        <v>100.89123711600001</v>
      </c>
      <c r="F62" s="25">
        <f t="shared" ref="F62:F63" si="15">D62+E62</f>
        <v>605.34742269600008</v>
      </c>
    </row>
    <row r="63" spans="1:6">
      <c r="A63" s="18">
        <v>8</v>
      </c>
      <c r="B63" s="65" t="s">
        <v>94</v>
      </c>
      <c r="C63" s="27" t="s">
        <v>95</v>
      </c>
      <c r="D63" s="58">
        <f>[2]кальк2!P67</f>
        <v>59.349427565000006</v>
      </c>
      <c r="E63" s="24">
        <f t="shared" si="14"/>
        <v>11.869885513000002</v>
      </c>
      <c r="F63" s="25">
        <f t="shared" si="15"/>
        <v>71.219313078000013</v>
      </c>
    </row>
    <row r="64" spans="1:6">
      <c r="A64" s="18">
        <v>9</v>
      </c>
      <c r="B64" s="65" t="s">
        <v>96</v>
      </c>
      <c r="C64" s="27"/>
      <c r="D64" s="58"/>
      <c r="E64" s="26"/>
      <c r="F64" s="31"/>
    </row>
    <row r="65" spans="1:6">
      <c r="A65" s="18"/>
      <c r="B65" s="65" t="s">
        <v>97</v>
      </c>
      <c r="C65" s="27" t="s">
        <v>51</v>
      </c>
      <c r="D65" s="58">
        <f>[2]кальк2!P69</f>
        <v>708.76397802450015</v>
      </c>
      <c r="E65" s="24">
        <f t="shared" ref="E65:E67" si="16">D65*0.2</f>
        <v>141.75279560490003</v>
      </c>
      <c r="F65" s="25">
        <v>850.51</v>
      </c>
    </row>
    <row r="66" spans="1:6">
      <c r="A66" s="18"/>
      <c r="B66" s="65" t="s">
        <v>98</v>
      </c>
      <c r="C66" s="27" t="s">
        <v>51</v>
      </c>
      <c r="D66" s="58">
        <f>[2]кальк2!P70</f>
        <v>656.90783329100009</v>
      </c>
      <c r="E66" s="24">
        <f t="shared" si="16"/>
        <v>131.38156665820003</v>
      </c>
      <c r="F66" s="25">
        <f t="shared" ref="F66:F67" si="17">D66+E66</f>
        <v>788.28939994920006</v>
      </c>
    </row>
    <row r="67" spans="1:6">
      <c r="A67" s="18"/>
      <c r="B67" s="65" t="s">
        <v>99</v>
      </c>
      <c r="C67" s="27" t="s">
        <v>51</v>
      </c>
      <c r="D67" s="58">
        <f>[2]кальк2!P71</f>
        <v>919.27009488400017</v>
      </c>
      <c r="E67" s="24">
        <f t="shared" si="16"/>
        <v>183.85401897680003</v>
      </c>
      <c r="F67" s="25">
        <f t="shared" si="17"/>
        <v>1103.1241138608002</v>
      </c>
    </row>
    <row r="68" spans="1:6">
      <c r="A68" s="18">
        <v>10</v>
      </c>
      <c r="B68" s="65" t="s">
        <v>100</v>
      </c>
      <c r="C68" s="27"/>
      <c r="D68" s="58"/>
      <c r="E68" s="26"/>
      <c r="F68" s="31"/>
    </row>
    <row r="69" spans="1:6">
      <c r="A69" s="18"/>
      <c r="B69" s="65" t="s">
        <v>101</v>
      </c>
      <c r="C69" s="27" t="s">
        <v>102</v>
      </c>
      <c r="D69" s="58">
        <f>[2]кальк2!P73</f>
        <v>168.54642000000001</v>
      </c>
      <c r="E69" s="24">
        <f>D69*0.2</f>
        <v>33.709284000000004</v>
      </c>
      <c r="F69" s="25">
        <f>D69+E69</f>
        <v>202.25570400000001</v>
      </c>
    </row>
    <row r="70" spans="1:6">
      <c r="A70" s="18"/>
      <c r="B70" s="65" t="s">
        <v>103</v>
      </c>
      <c r="C70" s="27" t="s">
        <v>104</v>
      </c>
      <c r="D70" s="58"/>
      <c r="E70" s="26"/>
      <c r="F70" s="31"/>
    </row>
    <row r="71" spans="1:6">
      <c r="A71" s="18"/>
      <c r="B71" s="65"/>
      <c r="C71" s="27" t="s">
        <v>105</v>
      </c>
      <c r="D71" s="58"/>
      <c r="E71" s="26"/>
      <c r="F71" s="31"/>
    </row>
    <row r="72" spans="1:6">
      <c r="A72" s="18"/>
      <c r="B72" s="65"/>
      <c r="C72" s="27" t="s">
        <v>102</v>
      </c>
      <c r="D72" s="58">
        <f>[2]кальк2!P76</f>
        <v>67.418708998500009</v>
      </c>
      <c r="E72" s="24">
        <f>D72*0.2</f>
        <v>13.483741799700002</v>
      </c>
      <c r="F72" s="25">
        <f>D72+E72</f>
        <v>80.902450798200007</v>
      </c>
    </row>
    <row r="73" spans="1:6">
      <c r="A73" s="18">
        <v>11</v>
      </c>
      <c r="B73" s="65" t="s">
        <v>106</v>
      </c>
      <c r="C73" s="27"/>
      <c r="D73" s="58"/>
      <c r="E73" s="26"/>
      <c r="F73" s="31"/>
    </row>
    <row r="74" spans="1:6">
      <c r="A74" s="18"/>
      <c r="B74" s="65" t="s">
        <v>107</v>
      </c>
      <c r="C74" s="27"/>
      <c r="D74" s="58"/>
      <c r="E74" s="26"/>
      <c r="F74" s="31"/>
    </row>
    <row r="75" spans="1:6">
      <c r="A75" s="21"/>
      <c r="B75" s="26" t="s">
        <v>108</v>
      </c>
      <c r="C75" s="66" t="s">
        <v>102</v>
      </c>
      <c r="D75" s="58">
        <f>[2]кальк2!P79</f>
        <v>5964.7505747719997</v>
      </c>
      <c r="E75" s="24">
        <f t="shared" ref="E75:E80" si="18">D75*0.2</f>
        <v>1192.9501149544001</v>
      </c>
      <c r="F75" s="25">
        <f t="shared" ref="F75:F80" si="19">D75+E75</f>
        <v>7157.7006897264</v>
      </c>
    </row>
    <row r="76" spans="1:6">
      <c r="A76" s="21"/>
      <c r="B76" s="16" t="s">
        <v>109</v>
      </c>
      <c r="C76" s="66" t="s">
        <v>102</v>
      </c>
      <c r="D76" s="58">
        <f>[2]кальк2!P80</f>
        <v>5795.9025305719997</v>
      </c>
      <c r="E76" s="24">
        <f t="shared" si="18"/>
        <v>1159.1805061144</v>
      </c>
      <c r="F76" s="25">
        <f t="shared" si="19"/>
        <v>6955.0830366863993</v>
      </c>
    </row>
    <row r="77" spans="1:6">
      <c r="A77" s="21"/>
      <c r="B77" s="16" t="s">
        <v>110</v>
      </c>
      <c r="C77" s="66" t="s">
        <v>102</v>
      </c>
      <c r="D77" s="58">
        <f>[2]кальк2!P81</f>
        <v>5722.7350447519993</v>
      </c>
      <c r="E77" s="24">
        <f t="shared" si="18"/>
        <v>1144.5470089503999</v>
      </c>
      <c r="F77" s="25">
        <v>6867.29</v>
      </c>
    </row>
    <row r="78" spans="1:6">
      <c r="A78" s="21"/>
      <c r="B78" s="16" t="s">
        <v>111</v>
      </c>
      <c r="C78" s="66" t="s">
        <v>102</v>
      </c>
      <c r="D78" s="58">
        <f>[2]кальк2!P82</f>
        <v>5436.8070232399996</v>
      </c>
      <c r="E78" s="24">
        <f t="shared" si="18"/>
        <v>1087.361404648</v>
      </c>
      <c r="F78" s="25">
        <f t="shared" si="19"/>
        <v>6524.1684278879993</v>
      </c>
    </row>
    <row r="79" spans="1:6">
      <c r="A79" s="21"/>
      <c r="B79" s="16" t="s">
        <v>112</v>
      </c>
      <c r="C79" s="66" t="s">
        <v>102</v>
      </c>
      <c r="D79" s="58">
        <f>[2]кальк2!P83</f>
        <v>5526.8693134800005</v>
      </c>
      <c r="E79" s="24">
        <f t="shared" si="18"/>
        <v>1105.3738626960001</v>
      </c>
      <c r="F79" s="25">
        <f t="shared" si="19"/>
        <v>6632.2431761760008</v>
      </c>
    </row>
    <row r="80" spans="1:6">
      <c r="A80" s="21"/>
      <c r="B80" s="16" t="s">
        <v>113</v>
      </c>
      <c r="C80" s="66" t="s">
        <v>102</v>
      </c>
      <c r="D80" s="58">
        <f>[2]кальк2!P84</f>
        <v>7557.5304583919988</v>
      </c>
      <c r="E80" s="24">
        <f t="shared" si="18"/>
        <v>1511.5060916783998</v>
      </c>
      <c r="F80" s="25">
        <f t="shared" si="19"/>
        <v>9069.0365500703992</v>
      </c>
    </row>
    <row r="81" spans="1:6">
      <c r="A81" s="21">
        <v>12</v>
      </c>
      <c r="B81" s="19" t="s">
        <v>114</v>
      </c>
      <c r="C81" s="66"/>
      <c r="D81" s="58"/>
      <c r="E81" s="26"/>
      <c r="F81" s="31"/>
    </row>
    <row r="82" spans="1:6">
      <c r="A82" s="21"/>
      <c r="B82" s="19" t="s">
        <v>115</v>
      </c>
      <c r="C82" s="66"/>
      <c r="D82" s="58"/>
      <c r="E82" s="26"/>
      <c r="F82" s="31"/>
    </row>
    <row r="83" spans="1:6">
      <c r="A83" s="21"/>
      <c r="B83" s="26" t="s">
        <v>65</v>
      </c>
      <c r="C83" s="66" t="s">
        <v>102</v>
      </c>
      <c r="D83" s="58">
        <f>[2]кальк2!P87</f>
        <v>6592.8492991960002</v>
      </c>
      <c r="E83" s="24">
        <f t="shared" ref="E83:E87" si="20">D83*0.2</f>
        <v>1318.5698598392</v>
      </c>
      <c r="F83" s="25">
        <f t="shared" ref="F83:F87" si="21">D83+E83</f>
        <v>7911.4191590352002</v>
      </c>
    </row>
    <row r="84" spans="1:6">
      <c r="A84" s="21"/>
      <c r="B84" s="26" t="s">
        <v>68</v>
      </c>
      <c r="C84" s="66" t="s">
        <v>102</v>
      </c>
      <c r="D84" s="58">
        <f>[2]кальк2!P88</f>
        <v>6909.1559686639994</v>
      </c>
      <c r="E84" s="24">
        <f t="shared" si="20"/>
        <v>1381.8311937327999</v>
      </c>
      <c r="F84" s="25">
        <f t="shared" si="21"/>
        <v>8290.9871623967992</v>
      </c>
    </row>
    <row r="85" spans="1:6">
      <c r="A85" s="21"/>
      <c r="B85" s="19" t="s">
        <v>116</v>
      </c>
      <c r="C85" s="66" t="s">
        <v>102</v>
      </c>
      <c r="D85" s="58">
        <f>[2]кальк2!P89</f>
        <v>7850.2004016720002</v>
      </c>
      <c r="E85" s="24">
        <f t="shared" si="20"/>
        <v>1570.0400803344</v>
      </c>
      <c r="F85" s="25">
        <f t="shared" si="21"/>
        <v>9420.2404820064003</v>
      </c>
    </row>
    <row r="86" spans="1:6">
      <c r="A86" s="21"/>
      <c r="B86" s="19" t="s">
        <v>117</v>
      </c>
      <c r="C86" s="66" t="s">
        <v>102</v>
      </c>
      <c r="D86" s="58">
        <f>[2]кальк2!P90</f>
        <v>9079.3701634479985</v>
      </c>
      <c r="E86" s="24">
        <f t="shared" si="20"/>
        <v>1815.8740326895997</v>
      </c>
      <c r="F86" s="25">
        <f t="shared" si="21"/>
        <v>10895.244196137599</v>
      </c>
    </row>
    <row r="87" spans="1:6">
      <c r="A87" s="21"/>
      <c r="B87" s="26" t="s">
        <v>118</v>
      </c>
      <c r="C87" s="66" t="s">
        <v>102</v>
      </c>
      <c r="D87" s="58">
        <f>[2]кальк2!P91</f>
        <v>10863.531163827998</v>
      </c>
      <c r="E87" s="24">
        <f t="shared" si="20"/>
        <v>2172.7062327655999</v>
      </c>
      <c r="F87" s="25">
        <f t="shared" si="21"/>
        <v>13036.237396593599</v>
      </c>
    </row>
    <row r="88" spans="1:6">
      <c r="A88" s="21">
        <v>13</v>
      </c>
      <c r="B88" s="26" t="s">
        <v>119</v>
      </c>
      <c r="C88" s="66"/>
      <c r="D88" s="58"/>
      <c r="E88" s="26"/>
      <c r="F88" s="31"/>
    </row>
    <row r="89" spans="1:6">
      <c r="A89" s="21"/>
      <c r="B89" s="26" t="s">
        <v>65</v>
      </c>
      <c r="C89" s="66" t="s">
        <v>102</v>
      </c>
      <c r="D89" s="58">
        <f>[2]кальк2!P93</f>
        <v>6324.9497357319997</v>
      </c>
      <c r="E89" s="24">
        <f t="shared" ref="E89:E93" si="22">D89*0.2</f>
        <v>1264.9899471464</v>
      </c>
      <c r="F89" s="25">
        <f t="shared" ref="F89:F93" si="23">D89+E89</f>
        <v>7589.9396828783993</v>
      </c>
    </row>
    <row r="90" spans="1:6">
      <c r="A90" s="21"/>
      <c r="B90" s="19" t="s">
        <v>120</v>
      </c>
      <c r="C90" s="66" t="s">
        <v>102</v>
      </c>
      <c r="D90" s="58">
        <f>[2]кальк2!P94</f>
        <v>6641.2564051999998</v>
      </c>
      <c r="E90" s="24">
        <f t="shared" si="22"/>
        <v>1328.2512810400001</v>
      </c>
      <c r="F90" s="25">
        <f t="shared" si="23"/>
        <v>7969.5076862400001</v>
      </c>
    </row>
    <row r="91" spans="1:6">
      <c r="A91" s="21"/>
      <c r="B91" s="26" t="s">
        <v>116</v>
      </c>
      <c r="C91" s="66" t="s">
        <v>102</v>
      </c>
      <c r="D91" s="58">
        <f>[2]кальк2!P95</f>
        <v>7477.6077058560004</v>
      </c>
      <c r="E91" s="24">
        <f t="shared" si="22"/>
        <v>1495.5215411712002</v>
      </c>
      <c r="F91" s="25">
        <f t="shared" si="23"/>
        <v>8973.1292470272001</v>
      </c>
    </row>
    <row r="92" spans="1:6">
      <c r="A92" s="21"/>
      <c r="B92" s="19" t="s">
        <v>117</v>
      </c>
      <c r="C92" s="66" t="s">
        <v>102</v>
      </c>
      <c r="D92" s="58">
        <f>[2]кальк2!P96</f>
        <v>8677.5358182519994</v>
      </c>
      <c r="E92" s="24">
        <f t="shared" si="22"/>
        <v>1735.5071636503999</v>
      </c>
      <c r="F92" s="25">
        <v>10413.049999999999</v>
      </c>
    </row>
    <row r="93" spans="1:6">
      <c r="A93" s="21"/>
      <c r="B93" s="26" t="s">
        <v>118</v>
      </c>
      <c r="C93" s="66" t="s">
        <v>102</v>
      </c>
      <c r="D93" s="58">
        <f>[2]кальк2!P97</f>
        <v>10193.767255168001</v>
      </c>
      <c r="E93" s="24">
        <f t="shared" si="22"/>
        <v>2038.7534510336002</v>
      </c>
      <c r="F93" s="25">
        <f t="shared" si="23"/>
        <v>12232.520706201602</v>
      </c>
    </row>
    <row r="94" spans="1:6">
      <c r="A94" s="21">
        <v>14</v>
      </c>
      <c r="B94" s="26" t="s">
        <v>121</v>
      </c>
      <c r="C94" s="66"/>
      <c r="D94" s="58"/>
      <c r="E94" s="26"/>
      <c r="F94" s="31"/>
    </row>
    <row r="95" spans="1:6">
      <c r="A95" s="21"/>
      <c r="B95" s="16" t="s">
        <v>107</v>
      </c>
      <c r="C95" s="66"/>
      <c r="D95" s="58"/>
      <c r="E95" s="26"/>
      <c r="F95" s="31"/>
    </row>
    <row r="96" spans="1:6">
      <c r="A96" s="21"/>
      <c r="B96" s="19" t="s">
        <v>122</v>
      </c>
      <c r="C96" s="66" t="s">
        <v>102</v>
      </c>
      <c r="D96" s="58">
        <f>[2]кальк2!P100</f>
        <v>7009.5372699999998</v>
      </c>
      <c r="E96" s="24">
        <f t="shared" ref="E96:E101" si="24">D96*0.2</f>
        <v>1401.9074540000001</v>
      </c>
      <c r="F96" s="25">
        <v>8411.4500000000007</v>
      </c>
    </row>
    <row r="97" spans="1:6">
      <c r="A97" s="21"/>
      <c r="B97" s="16" t="s">
        <v>109</v>
      </c>
      <c r="C97" s="66" t="s">
        <v>102</v>
      </c>
      <c r="D97" s="58">
        <f>[2]кальк2!P101</f>
        <v>6870.5740100000003</v>
      </c>
      <c r="E97" s="24">
        <f t="shared" si="24"/>
        <v>1374.1148020000001</v>
      </c>
      <c r="F97" s="25">
        <v>8244.68</v>
      </c>
    </row>
    <row r="98" spans="1:6">
      <c r="A98" s="21"/>
      <c r="B98" s="16" t="s">
        <v>110</v>
      </c>
      <c r="C98" s="66" t="s">
        <v>102</v>
      </c>
      <c r="D98" s="58">
        <f>[2]кальк2!P102</f>
        <v>6787.8700500000004</v>
      </c>
      <c r="E98" s="24">
        <f t="shared" si="24"/>
        <v>1357.5740100000003</v>
      </c>
      <c r="F98" s="25">
        <f t="shared" ref="F98:F100" si="25">D98+E98</f>
        <v>8145.4440600000007</v>
      </c>
    </row>
    <row r="99" spans="1:6">
      <c r="A99" s="21"/>
      <c r="B99" s="16" t="s">
        <v>111</v>
      </c>
      <c r="C99" s="66" t="s">
        <v>102</v>
      </c>
      <c r="D99" s="58">
        <f>[2]кальк2!P103</f>
        <v>6591.5762000000004</v>
      </c>
      <c r="E99" s="24">
        <f t="shared" si="24"/>
        <v>1318.3152400000001</v>
      </c>
      <c r="F99" s="25">
        <v>7909.9</v>
      </c>
    </row>
    <row r="100" spans="1:6">
      <c r="A100" s="21"/>
      <c r="B100" s="16" t="s">
        <v>112</v>
      </c>
      <c r="C100" s="66" t="s">
        <v>102</v>
      </c>
      <c r="D100" s="58">
        <f>[2]кальк2!P104</f>
        <v>6515.4507200000007</v>
      </c>
      <c r="E100" s="24">
        <f t="shared" si="24"/>
        <v>1303.0901440000002</v>
      </c>
      <c r="F100" s="25">
        <f t="shared" si="25"/>
        <v>7818.5408640000005</v>
      </c>
    </row>
    <row r="101" spans="1:6">
      <c r="A101" s="21"/>
      <c r="B101" s="26" t="s">
        <v>113</v>
      </c>
      <c r="C101" s="66" t="s">
        <v>102</v>
      </c>
      <c r="D101" s="58">
        <f>[2]кальк2!P105</f>
        <v>9005.6542800000007</v>
      </c>
      <c r="E101" s="24">
        <f t="shared" si="24"/>
        <v>1801.1308560000002</v>
      </c>
      <c r="F101" s="25">
        <v>10806.78</v>
      </c>
    </row>
    <row r="102" spans="1:6">
      <c r="A102" s="21">
        <v>15</v>
      </c>
      <c r="B102" s="26" t="s">
        <v>123</v>
      </c>
      <c r="C102" s="66"/>
      <c r="D102" s="58"/>
      <c r="E102" s="26"/>
      <c r="F102" s="31"/>
    </row>
    <row r="103" spans="1:6">
      <c r="A103" s="21"/>
      <c r="B103" s="26" t="s">
        <v>124</v>
      </c>
      <c r="C103" s="66"/>
      <c r="D103" s="58"/>
      <c r="E103" s="26"/>
      <c r="F103" s="31"/>
    </row>
    <row r="104" spans="1:6">
      <c r="A104" s="21"/>
      <c r="B104" s="26" t="s">
        <v>125</v>
      </c>
      <c r="C104" s="66" t="s">
        <v>102</v>
      </c>
      <c r="D104" s="58">
        <f>[2]кальк2!P108</f>
        <v>5960.22138</v>
      </c>
      <c r="E104" s="24">
        <f t="shared" ref="E104:E114" si="26">D104*0.2</f>
        <v>1192.0442760000001</v>
      </c>
      <c r="F104" s="25">
        <v>7152.26</v>
      </c>
    </row>
    <row r="105" spans="1:6">
      <c r="A105" s="21"/>
      <c r="B105" s="16" t="s">
        <v>109</v>
      </c>
      <c r="C105" s="66" t="s">
        <v>102</v>
      </c>
      <c r="D105" s="58">
        <f>[2]кальк2!P109</f>
        <v>6022.4354599999997</v>
      </c>
      <c r="E105" s="24">
        <f t="shared" si="26"/>
        <v>1204.4870920000001</v>
      </c>
      <c r="F105" s="25">
        <v>7226.93</v>
      </c>
    </row>
    <row r="106" spans="1:6">
      <c r="A106" s="21"/>
      <c r="B106" s="16" t="s">
        <v>110</v>
      </c>
      <c r="C106" s="66" t="s">
        <v>102</v>
      </c>
      <c r="D106" s="58">
        <f>[2]кальк2!P110</f>
        <v>6104.24424</v>
      </c>
      <c r="E106" s="24">
        <f t="shared" si="26"/>
        <v>1220.8488480000001</v>
      </c>
      <c r="F106" s="25">
        <f t="shared" ref="F106:F114" si="27">D106+E106</f>
        <v>7325.0930879999996</v>
      </c>
    </row>
    <row r="107" spans="1:6">
      <c r="A107" s="21"/>
      <c r="B107" s="16" t="s">
        <v>111</v>
      </c>
      <c r="C107" s="66" t="s">
        <v>102</v>
      </c>
      <c r="D107" s="58">
        <f>[2]кальк2!P111</f>
        <v>6114.1219600000004</v>
      </c>
      <c r="E107" s="24">
        <f t="shared" si="26"/>
        <v>1222.8243920000002</v>
      </c>
      <c r="F107" s="25">
        <v>7336.94</v>
      </c>
    </row>
    <row r="108" spans="1:6">
      <c r="A108" s="21"/>
      <c r="B108" s="16" t="s">
        <v>112</v>
      </c>
      <c r="C108" s="66" t="s">
        <v>102</v>
      </c>
      <c r="D108" s="58">
        <f>[2]кальк2!P112</f>
        <v>7487.1022499999999</v>
      </c>
      <c r="E108" s="24">
        <f t="shared" si="26"/>
        <v>1497.4204500000001</v>
      </c>
      <c r="F108" s="25">
        <f t="shared" si="27"/>
        <v>8984.5226999999995</v>
      </c>
    </row>
    <row r="109" spans="1:6">
      <c r="A109" s="21"/>
      <c r="B109" s="26" t="s">
        <v>113</v>
      </c>
      <c r="C109" s="66" t="s">
        <v>102</v>
      </c>
      <c r="D109" s="58">
        <f>[2]кальк2!P113</f>
        <v>7657.3636600000009</v>
      </c>
      <c r="E109" s="24">
        <f t="shared" si="26"/>
        <v>1531.4727320000002</v>
      </c>
      <c r="F109" s="25">
        <v>9188.83</v>
      </c>
    </row>
    <row r="110" spans="1:6">
      <c r="A110" s="21">
        <v>16</v>
      </c>
      <c r="B110" s="19" t="s">
        <v>126</v>
      </c>
      <c r="C110" s="66" t="s">
        <v>102</v>
      </c>
      <c r="D110" s="58">
        <f>[2]кальк2!P114</f>
        <v>2943.9340499999998</v>
      </c>
      <c r="E110" s="24">
        <f t="shared" si="26"/>
        <v>588.78680999999995</v>
      </c>
      <c r="F110" s="25">
        <f t="shared" si="27"/>
        <v>3532.7208599999999</v>
      </c>
    </row>
    <row r="111" spans="1:6">
      <c r="A111" s="21"/>
      <c r="B111" s="19" t="s">
        <v>127</v>
      </c>
      <c r="C111" s="66" t="s">
        <v>102</v>
      </c>
      <c r="D111" s="58">
        <f>[2]кальк2!P115</f>
        <v>3019.8080500000001</v>
      </c>
      <c r="E111" s="24">
        <f t="shared" si="26"/>
        <v>603.96161000000006</v>
      </c>
      <c r="F111" s="25">
        <f t="shared" si="27"/>
        <v>3623.7696599999999</v>
      </c>
    </row>
    <row r="112" spans="1:6">
      <c r="A112" s="21"/>
      <c r="B112" s="26" t="s">
        <v>128</v>
      </c>
      <c r="C112" s="66" t="s">
        <v>102</v>
      </c>
      <c r="D112" s="58">
        <f>[2]кальк2!P116</f>
        <v>3814.9111699999994</v>
      </c>
      <c r="E112" s="24">
        <f t="shared" si="26"/>
        <v>762.98223399999995</v>
      </c>
      <c r="F112" s="25">
        <f t="shared" si="27"/>
        <v>4577.8934039999995</v>
      </c>
    </row>
    <row r="113" spans="1:6">
      <c r="A113" s="21"/>
      <c r="B113" s="19" t="s">
        <v>129</v>
      </c>
      <c r="C113" s="66" t="s">
        <v>102</v>
      </c>
      <c r="D113" s="58">
        <f>[2]кальк2!P117</f>
        <v>4639.8289299999997</v>
      </c>
      <c r="E113" s="24">
        <f t="shared" si="26"/>
        <v>927.96578599999998</v>
      </c>
      <c r="F113" s="25">
        <v>5567.8</v>
      </c>
    </row>
    <row r="114" spans="1:6">
      <c r="A114" s="21"/>
      <c r="B114" s="19" t="s">
        <v>130</v>
      </c>
      <c r="C114" s="66" t="s">
        <v>102</v>
      </c>
      <c r="D114" s="58">
        <f>[2]кальк2!P118</f>
        <v>4856.7534000000005</v>
      </c>
      <c r="E114" s="24">
        <f t="shared" si="26"/>
        <v>971.35068000000012</v>
      </c>
      <c r="F114" s="25">
        <f t="shared" si="27"/>
        <v>5828.104080000001</v>
      </c>
    </row>
    <row r="115" spans="1:6">
      <c r="A115" s="21">
        <v>17</v>
      </c>
      <c r="B115" s="16" t="s">
        <v>131</v>
      </c>
      <c r="C115" s="66"/>
      <c r="D115" s="58"/>
      <c r="E115" s="26"/>
      <c r="F115" s="31"/>
    </row>
    <row r="116" spans="1:6">
      <c r="A116" s="21"/>
      <c r="B116" s="16" t="s">
        <v>132</v>
      </c>
      <c r="C116" s="66"/>
      <c r="D116" s="58"/>
      <c r="E116" s="26"/>
      <c r="F116" s="31"/>
    </row>
    <row r="117" spans="1:6">
      <c r="A117" s="21"/>
      <c r="B117" s="19" t="s">
        <v>133</v>
      </c>
      <c r="C117" s="66"/>
      <c r="D117" s="58"/>
      <c r="E117" s="26"/>
      <c r="F117" s="31"/>
    </row>
    <row r="118" spans="1:6">
      <c r="A118" s="21"/>
      <c r="B118" s="16" t="s">
        <v>134</v>
      </c>
      <c r="C118" s="66" t="s">
        <v>102</v>
      </c>
      <c r="D118" s="58">
        <f>[2]кальк2!P122</f>
        <v>23752.83511</v>
      </c>
      <c r="E118" s="24">
        <f t="shared" ref="E118:E120" si="28">D118*0.2</f>
        <v>4750.5670220000002</v>
      </c>
      <c r="F118" s="25">
        <v>28503.41</v>
      </c>
    </row>
    <row r="119" spans="1:6">
      <c r="A119" s="18"/>
      <c r="B119" s="23" t="s">
        <v>135</v>
      </c>
      <c r="C119" s="27" t="s">
        <v>102</v>
      </c>
      <c r="D119" s="58">
        <f>[2]кальк2!P123</f>
        <v>36301.34345</v>
      </c>
      <c r="E119" s="24">
        <f t="shared" si="28"/>
        <v>7260.2686900000008</v>
      </c>
      <c r="F119" s="25">
        <f t="shared" ref="F119" si="29">D119+E119</f>
        <v>43561.612139999997</v>
      </c>
    </row>
    <row r="120" spans="1:6">
      <c r="A120" s="18">
        <v>18</v>
      </c>
      <c r="B120" s="65" t="s">
        <v>136</v>
      </c>
      <c r="C120" s="27" t="s">
        <v>102</v>
      </c>
      <c r="D120" s="58">
        <f>[2]кальк2!P124</f>
        <v>6769.2358999999997</v>
      </c>
      <c r="E120" s="24">
        <f t="shared" si="28"/>
        <v>1353.84718</v>
      </c>
      <c r="F120" s="25">
        <v>8123.09</v>
      </c>
    </row>
    <row r="121" spans="1:6">
      <c r="A121" s="67">
        <v>19</v>
      </c>
      <c r="B121" s="68" t="s">
        <v>137</v>
      </c>
      <c r="C121" s="69"/>
      <c r="D121" s="70"/>
      <c r="E121" s="26"/>
      <c r="F121" s="31"/>
    </row>
    <row r="122" spans="1:6">
      <c r="A122" s="67"/>
      <c r="B122" s="71" t="s">
        <v>138</v>
      </c>
      <c r="C122" s="69" t="s">
        <v>139</v>
      </c>
      <c r="D122" s="70">
        <f>[2]кальк2!P126</f>
        <v>323.11606999999998</v>
      </c>
      <c r="E122" s="24">
        <f t="shared" ref="E122:E123" si="30">D122*0.2</f>
        <v>64.623214000000004</v>
      </c>
      <c r="F122" s="25">
        <f t="shared" ref="F122" si="31">D122+E122</f>
        <v>387.739284</v>
      </c>
    </row>
    <row r="123" spans="1:6">
      <c r="A123" s="67"/>
      <c r="B123" s="72" t="s">
        <v>54</v>
      </c>
      <c r="C123" s="69" t="s">
        <v>139</v>
      </c>
      <c r="D123" s="70">
        <f>[2]кальк2!P127</f>
        <v>580.37659999999994</v>
      </c>
      <c r="E123" s="24">
        <f t="shared" si="30"/>
        <v>116.07531999999999</v>
      </c>
      <c r="F123" s="25">
        <v>696.46</v>
      </c>
    </row>
    <row r="124" spans="1:6">
      <c r="A124" s="67"/>
      <c r="B124" s="68" t="s">
        <v>55</v>
      </c>
      <c r="C124" s="69"/>
      <c r="D124" s="70"/>
      <c r="E124" s="26"/>
      <c r="F124" s="31"/>
    </row>
    <row r="125" spans="1:6">
      <c r="A125" s="67"/>
      <c r="B125" s="68" t="s">
        <v>140</v>
      </c>
      <c r="C125" s="69" t="s">
        <v>139</v>
      </c>
      <c r="D125" s="70">
        <f>[2]кальк2!P129</f>
        <v>8.3588400000000007</v>
      </c>
      <c r="E125" s="24">
        <f t="shared" ref="E125:E126" si="32">D125*0.2</f>
        <v>1.6717680000000001</v>
      </c>
      <c r="F125" s="25">
        <f t="shared" ref="F125" si="33">D125+E125</f>
        <v>10.030608000000001</v>
      </c>
    </row>
    <row r="126" spans="1:6">
      <c r="A126" s="67"/>
      <c r="B126" s="68" t="s">
        <v>59</v>
      </c>
      <c r="C126" s="69" t="s">
        <v>139</v>
      </c>
      <c r="D126" s="70">
        <f>[2]кальк2!P130</f>
        <v>12.523260000000001</v>
      </c>
      <c r="E126" s="24">
        <f t="shared" si="32"/>
        <v>2.5046520000000001</v>
      </c>
      <c r="F126" s="25">
        <v>15.02</v>
      </c>
    </row>
    <row r="127" spans="1:6">
      <c r="A127" s="18">
        <v>20</v>
      </c>
      <c r="B127" s="65" t="s">
        <v>141</v>
      </c>
      <c r="C127" s="27"/>
      <c r="D127" s="58"/>
      <c r="E127" s="26"/>
      <c r="F127" s="31"/>
    </row>
    <row r="128" spans="1:6">
      <c r="A128" s="18"/>
      <c r="B128" s="65" t="s">
        <v>142</v>
      </c>
      <c r="C128" s="27"/>
      <c r="D128" s="58"/>
      <c r="E128" s="26"/>
      <c r="F128" s="31"/>
    </row>
    <row r="129" spans="1:6">
      <c r="A129" s="18"/>
      <c r="B129" s="23" t="s">
        <v>65</v>
      </c>
      <c r="C129" s="27" t="s">
        <v>143</v>
      </c>
      <c r="D129" s="58">
        <f>[2]кальк2!P133</f>
        <v>595.05244000000005</v>
      </c>
      <c r="E129" s="24">
        <f t="shared" ref="E129:E134" si="34">D129*0.2</f>
        <v>119.01048800000001</v>
      </c>
      <c r="F129" s="25">
        <f t="shared" ref="F129:F132" si="35">D129+E129</f>
        <v>714.06292800000006</v>
      </c>
    </row>
    <row r="130" spans="1:6">
      <c r="A130" s="18"/>
      <c r="B130" s="23" t="s">
        <v>144</v>
      </c>
      <c r="C130" s="27" t="s">
        <v>143</v>
      </c>
      <c r="D130" s="58">
        <f>[2]кальк2!P134</f>
        <v>687.53875000000005</v>
      </c>
      <c r="E130" s="24">
        <f t="shared" si="34"/>
        <v>137.50775000000002</v>
      </c>
      <c r="F130" s="25">
        <f t="shared" si="35"/>
        <v>825.04650000000004</v>
      </c>
    </row>
    <row r="131" spans="1:6">
      <c r="A131" s="18"/>
      <c r="B131" s="23" t="s">
        <v>68</v>
      </c>
      <c r="C131" s="27" t="s">
        <v>143</v>
      </c>
      <c r="D131" s="58">
        <f>[2]кальк2!P135</f>
        <v>854.26944000000003</v>
      </c>
      <c r="E131" s="24">
        <f t="shared" si="34"/>
        <v>170.85388800000001</v>
      </c>
      <c r="F131" s="25">
        <f t="shared" si="35"/>
        <v>1025.1233280000001</v>
      </c>
    </row>
    <row r="132" spans="1:6">
      <c r="A132" s="55" t="s">
        <v>145</v>
      </c>
      <c r="B132" s="60" t="s">
        <v>146</v>
      </c>
      <c r="C132" s="27" t="s">
        <v>143</v>
      </c>
      <c r="D132" s="58">
        <f>[2]кальк2!P136</f>
        <v>906.61580000000004</v>
      </c>
      <c r="E132" s="24">
        <f t="shared" si="34"/>
        <v>181.32316000000003</v>
      </c>
      <c r="F132" s="25">
        <f t="shared" si="35"/>
        <v>1087.93896</v>
      </c>
    </row>
    <row r="133" spans="1:6">
      <c r="A133" s="55"/>
      <c r="B133" s="60" t="s">
        <v>116</v>
      </c>
      <c r="C133" s="27" t="s">
        <v>143</v>
      </c>
      <c r="D133" s="58">
        <f>[2]кальк2!P137</f>
        <v>1113.4764400000001</v>
      </c>
      <c r="E133" s="24">
        <f t="shared" si="34"/>
        <v>222.69528800000003</v>
      </c>
      <c r="F133" s="25">
        <v>1336.18</v>
      </c>
    </row>
    <row r="134" spans="1:6">
      <c r="A134" s="18"/>
      <c r="B134" s="23" t="s">
        <v>117</v>
      </c>
      <c r="C134" s="27" t="s">
        <v>143</v>
      </c>
      <c r="D134" s="58">
        <f>[2]кальк2!P138</f>
        <v>1403.0864100000001</v>
      </c>
      <c r="E134" s="24">
        <f t="shared" si="34"/>
        <v>280.61728200000005</v>
      </c>
      <c r="F134" s="25">
        <v>1683.71</v>
      </c>
    </row>
    <row r="135" spans="1:6">
      <c r="A135" s="55">
        <v>21</v>
      </c>
      <c r="B135" s="60" t="s">
        <v>147</v>
      </c>
      <c r="C135" s="27"/>
      <c r="D135" s="58"/>
      <c r="E135" s="26"/>
      <c r="F135" s="31"/>
    </row>
    <row r="136" spans="1:6">
      <c r="A136" s="55"/>
      <c r="B136" s="60" t="s">
        <v>148</v>
      </c>
      <c r="C136" s="27" t="s">
        <v>149</v>
      </c>
      <c r="D136" s="58">
        <f>[2]кальк2!P140</f>
        <v>14613.992960000001</v>
      </c>
      <c r="E136" s="24">
        <f t="shared" ref="E136:E140" si="36">D136*0.2</f>
        <v>2922.7985920000006</v>
      </c>
      <c r="F136" s="25">
        <f t="shared" ref="F136:F140" si="37">D136+E136</f>
        <v>17536.791552000002</v>
      </c>
    </row>
    <row r="137" spans="1:6">
      <c r="A137" s="55"/>
      <c r="B137" s="60" t="s">
        <v>74</v>
      </c>
      <c r="C137" s="27" t="s">
        <v>149</v>
      </c>
      <c r="D137" s="58">
        <f>[2]кальк2!P141</f>
        <v>22181.531599999998</v>
      </c>
      <c r="E137" s="24">
        <f t="shared" si="36"/>
        <v>4436.3063199999997</v>
      </c>
      <c r="F137" s="25">
        <f t="shared" si="37"/>
        <v>26617.837919999998</v>
      </c>
    </row>
    <row r="138" spans="1:6">
      <c r="A138" s="55"/>
      <c r="B138" s="60" t="s">
        <v>75</v>
      </c>
      <c r="C138" s="27" t="s">
        <v>149</v>
      </c>
      <c r="D138" s="58">
        <f>[2]кальк2!P142</f>
        <v>26682.570479999998</v>
      </c>
      <c r="E138" s="24">
        <f t="shared" si="36"/>
        <v>5336.5140959999999</v>
      </c>
      <c r="F138" s="25">
        <f t="shared" si="37"/>
        <v>32019.084575999997</v>
      </c>
    </row>
    <row r="139" spans="1:6">
      <c r="A139" s="55">
        <v>22</v>
      </c>
      <c r="B139" s="60" t="s">
        <v>150</v>
      </c>
      <c r="C139" s="27" t="s">
        <v>151</v>
      </c>
      <c r="D139" s="58">
        <f>[2]кальк2!P143</f>
        <v>91.210000000000008</v>
      </c>
      <c r="E139" s="24">
        <f t="shared" si="36"/>
        <v>18.242000000000001</v>
      </c>
      <c r="F139" s="25">
        <f t="shared" si="37"/>
        <v>109.45200000000001</v>
      </c>
    </row>
    <row r="140" spans="1:6">
      <c r="A140" s="55"/>
      <c r="B140" s="60" t="s">
        <v>152</v>
      </c>
      <c r="C140" s="27" t="s">
        <v>151</v>
      </c>
      <c r="D140" s="58">
        <f>[2]кальк2!P144</f>
        <v>157.87049999999999</v>
      </c>
      <c r="E140" s="24">
        <f t="shared" si="36"/>
        <v>31.574100000000001</v>
      </c>
      <c r="F140" s="25">
        <f t="shared" si="37"/>
        <v>189.44459999999998</v>
      </c>
    </row>
    <row r="141" spans="1:6">
      <c r="A141" s="55">
        <v>23</v>
      </c>
      <c r="B141" s="60" t="s">
        <v>153</v>
      </c>
      <c r="C141" s="27"/>
      <c r="D141" s="58"/>
      <c r="E141" s="26"/>
      <c r="F141" s="31"/>
    </row>
    <row r="142" spans="1:6">
      <c r="A142" s="55"/>
      <c r="B142" s="60" t="s">
        <v>154</v>
      </c>
      <c r="C142" s="27" t="s">
        <v>151</v>
      </c>
      <c r="D142" s="58">
        <f>[2]кальк2!P146</f>
        <v>1280.2157010804999</v>
      </c>
      <c r="E142" s="24">
        <f t="shared" ref="E142:E144" si="38">D142*0.2</f>
        <v>256.04314021609997</v>
      </c>
      <c r="F142" s="25">
        <f t="shared" ref="F142:F144" si="39">D142+E142</f>
        <v>1536.2588412965999</v>
      </c>
    </row>
    <row r="143" spans="1:6">
      <c r="A143" s="55"/>
      <c r="B143" s="60" t="s">
        <v>75</v>
      </c>
      <c r="C143" s="27" t="s">
        <v>151</v>
      </c>
      <c r="D143" s="58">
        <f>[2]кальк2!P147</f>
        <v>2200.6228427400001</v>
      </c>
      <c r="E143" s="24">
        <f t="shared" si="38"/>
        <v>440.12456854800007</v>
      </c>
      <c r="F143" s="25">
        <v>2640.74</v>
      </c>
    </row>
    <row r="144" spans="1:6">
      <c r="A144" s="55"/>
      <c r="B144" s="60" t="s">
        <v>155</v>
      </c>
      <c r="C144" s="27" t="s">
        <v>151</v>
      </c>
      <c r="D144" s="58">
        <f>[2]кальк2!P148</f>
        <v>2655.3689084520001</v>
      </c>
      <c r="E144" s="24">
        <f t="shared" si="38"/>
        <v>531.0737816904001</v>
      </c>
      <c r="F144" s="25">
        <f t="shared" si="39"/>
        <v>3186.4426901424004</v>
      </c>
    </row>
    <row r="145" spans="1:6">
      <c r="A145" s="55">
        <v>24</v>
      </c>
      <c r="B145" s="60" t="s">
        <v>156</v>
      </c>
      <c r="C145" s="27"/>
      <c r="D145" s="58"/>
      <c r="E145" s="26"/>
      <c r="F145" s="31"/>
    </row>
    <row r="146" spans="1:6">
      <c r="A146" s="55"/>
      <c r="B146" s="60" t="s">
        <v>157</v>
      </c>
      <c r="C146" s="27" t="s">
        <v>158</v>
      </c>
      <c r="D146" s="58">
        <f>[2]кальк2!P150</f>
        <v>849.38107694150005</v>
      </c>
      <c r="E146" s="24">
        <f t="shared" ref="E146:E149" si="40">D146*0.2</f>
        <v>169.87621538830001</v>
      </c>
      <c r="F146" s="25">
        <f t="shared" ref="F146:F149" si="41">D146+E146</f>
        <v>1019.2572923298001</v>
      </c>
    </row>
    <row r="147" spans="1:6">
      <c r="A147" s="55"/>
      <c r="B147" s="60" t="s">
        <v>53</v>
      </c>
      <c r="C147" s="27" t="s">
        <v>158</v>
      </c>
      <c r="D147" s="58">
        <f>[2]кальк2!P151</f>
        <v>1035.8451286395</v>
      </c>
      <c r="E147" s="24">
        <f t="shared" si="40"/>
        <v>207.16902572790002</v>
      </c>
      <c r="F147" s="25">
        <v>1243.02</v>
      </c>
    </row>
    <row r="148" spans="1:6">
      <c r="A148" s="55"/>
      <c r="B148" s="60" t="s">
        <v>54</v>
      </c>
      <c r="C148" s="27" t="s">
        <v>158</v>
      </c>
      <c r="D148" s="58">
        <f>[2]кальк2!P152</f>
        <v>1112.0257473209999</v>
      </c>
      <c r="E148" s="24">
        <f t="shared" si="40"/>
        <v>222.40514946420001</v>
      </c>
      <c r="F148" s="25">
        <v>1334.44</v>
      </c>
    </row>
    <row r="149" spans="1:6">
      <c r="A149" s="55"/>
      <c r="B149" s="60" t="s">
        <v>74</v>
      </c>
      <c r="C149" s="27" t="s">
        <v>158</v>
      </c>
      <c r="D149" s="58">
        <f>[2]кальк2!P153</f>
        <v>2237.708620376</v>
      </c>
      <c r="E149" s="24">
        <f t="shared" si="40"/>
        <v>447.54172407520002</v>
      </c>
      <c r="F149" s="25">
        <f t="shared" si="41"/>
        <v>2685.2503444511999</v>
      </c>
    </row>
    <row r="150" spans="1:6">
      <c r="A150" s="55">
        <v>25</v>
      </c>
      <c r="B150" s="60" t="s">
        <v>159</v>
      </c>
      <c r="C150" s="27"/>
      <c r="D150" s="58"/>
      <c r="E150" s="26"/>
      <c r="F150" s="31"/>
    </row>
    <row r="151" spans="1:6">
      <c r="A151" s="55"/>
      <c r="B151" s="60" t="s">
        <v>160</v>
      </c>
      <c r="C151" s="27" t="s">
        <v>151</v>
      </c>
      <c r="D151" s="58">
        <f>[2]кальк2!P155</f>
        <v>197.838323143</v>
      </c>
      <c r="E151" s="24">
        <f t="shared" ref="E151:E157" si="42">D151*0.2</f>
        <v>39.567664628599999</v>
      </c>
      <c r="F151" s="25">
        <f t="shared" ref="F151:F157" si="43">D151+E151</f>
        <v>237.4059877716</v>
      </c>
    </row>
    <row r="152" spans="1:6">
      <c r="A152" s="55"/>
      <c r="B152" s="60" t="s">
        <v>127</v>
      </c>
      <c r="C152" s="27" t="s">
        <v>151</v>
      </c>
      <c r="D152" s="58">
        <f>[2]кальк2!P156</f>
        <v>269.46323324650001</v>
      </c>
      <c r="E152" s="24">
        <f t="shared" si="42"/>
        <v>53.892646649300005</v>
      </c>
      <c r="F152" s="25">
        <v>323.35000000000002</v>
      </c>
    </row>
    <row r="153" spans="1:6">
      <c r="A153" s="55"/>
      <c r="B153" s="60" t="s">
        <v>161</v>
      </c>
      <c r="C153" s="27" t="s">
        <v>151</v>
      </c>
      <c r="D153" s="58">
        <f>[2]кальк2!P157</f>
        <v>283.12035898049999</v>
      </c>
      <c r="E153" s="24">
        <f t="shared" si="42"/>
        <v>56.624071796099997</v>
      </c>
      <c r="F153" s="25">
        <f t="shared" si="43"/>
        <v>339.74443077659998</v>
      </c>
    </row>
    <row r="154" spans="1:6">
      <c r="A154" s="55"/>
      <c r="B154" s="60" t="s">
        <v>162</v>
      </c>
      <c r="C154" s="27" t="s">
        <v>151</v>
      </c>
      <c r="D154" s="58">
        <f>[2]кальк2!P158</f>
        <v>293.36820328099998</v>
      </c>
      <c r="E154" s="24">
        <f t="shared" si="42"/>
        <v>58.6736406562</v>
      </c>
      <c r="F154" s="25">
        <f t="shared" si="43"/>
        <v>352.04184393719999</v>
      </c>
    </row>
    <row r="155" spans="1:6">
      <c r="A155" s="55"/>
      <c r="B155" s="60" t="s">
        <v>129</v>
      </c>
      <c r="C155" s="27" t="s">
        <v>151</v>
      </c>
      <c r="D155" s="58">
        <f>[2]кальк2!P159</f>
        <v>418.72551000000004</v>
      </c>
      <c r="E155" s="24">
        <f t="shared" si="42"/>
        <v>83.745102000000017</v>
      </c>
      <c r="F155" s="25">
        <v>502.48</v>
      </c>
    </row>
    <row r="156" spans="1:6">
      <c r="A156" s="18"/>
      <c r="B156" s="60" t="s">
        <v>163</v>
      </c>
      <c r="C156" s="27" t="s">
        <v>151</v>
      </c>
      <c r="D156" s="58">
        <f>[2]кальк2!P160</f>
        <v>442.37389000000002</v>
      </c>
      <c r="E156" s="24">
        <f t="shared" si="42"/>
        <v>88.474778000000015</v>
      </c>
      <c r="F156" s="25">
        <v>530.84</v>
      </c>
    </row>
    <row r="157" spans="1:6">
      <c r="A157" s="18"/>
      <c r="B157" s="60" t="s">
        <v>164</v>
      </c>
      <c r="C157" s="27" t="s">
        <v>151</v>
      </c>
      <c r="D157" s="58">
        <f>[2]кальк2!P161</f>
        <v>512.16237000000001</v>
      </c>
      <c r="E157" s="24">
        <f t="shared" si="42"/>
        <v>102.43247400000001</v>
      </c>
      <c r="F157" s="25">
        <f t="shared" si="43"/>
        <v>614.59484399999997</v>
      </c>
    </row>
    <row r="158" spans="1:6">
      <c r="A158" s="18">
        <v>26</v>
      </c>
      <c r="B158" s="23" t="s">
        <v>165</v>
      </c>
      <c r="C158" s="27"/>
      <c r="D158" s="58"/>
      <c r="E158" s="26"/>
      <c r="F158" s="31"/>
    </row>
    <row r="159" spans="1:6">
      <c r="A159" s="18"/>
      <c r="B159" s="23" t="s">
        <v>166</v>
      </c>
      <c r="C159" s="27"/>
      <c r="D159" s="58"/>
      <c r="E159" s="26"/>
      <c r="F159" s="31"/>
    </row>
    <row r="160" spans="1:6">
      <c r="A160" s="18"/>
      <c r="B160" s="23" t="s">
        <v>167</v>
      </c>
      <c r="C160" s="27"/>
      <c r="D160" s="58"/>
      <c r="E160" s="26"/>
      <c r="F160" s="31"/>
    </row>
    <row r="161" spans="1:6">
      <c r="A161" s="18"/>
      <c r="B161" s="23" t="s">
        <v>168</v>
      </c>
      <c r="C161" s="27" t="s">
        <v>149</v>
      </c>
      <c r="D161" s="58">
        <f>[2]кальк2!P165</f>
        <v>29932.268260829998</v>
      </c>
      <c r="E161" s="24">
        <f t="shared" ref="E161:E165" si="44">D161*0.2</f>
        <v>5986.4536521660002</v>
      </c>
      <c r="F161" s="25">
        <f t="shared" ref="F161:F165" si="45">D161+E161</f>
        <v>35918.721912995999</v>
      </c>
    </row>
    <row r="162" spans="1:6">
      <c r="A162" s="18"/>
      <c r="B162" s="23" t="s">
        <v>169</v>
      </c>
      <c r="C162" s="27" t="s">
        <v>149</v>
      </c>
      <c r="D162" s="58">
        <f>[2]кальк2!P166</f>
        <v>41979.72479746749</v>
      </c>
      <c r="E162" s="24">
        <f t="shared" si="44"/>
        <v>8395.9449594934977</v>
      </c>
      <c r="F162" s="25">
        <v>50375.66</v>
      </c>
    </row>
    <row r="163" spans="1:6">
      <c r="A163" s="18"/>
      <c r="B163" s="23" t="s">
        <v>170</v>
      </c>
      <c r="C163" s="27" t="s">
        <v>149</v>
      </c>
      <c r="D163" s="58">
        <f>[2]кальк2!P167</f>
        <v>88709.358567182484</v>
      </c>
      <c r="E163" s="24">
        <f t="shared" si="44"/>
        <v>17741.871713436496</v>
      </c>
      <c r="F163" s="25">
        <f t="shared" si="45"/>
        <v>106451.23028061898</v>
      </c>
    </row>
    <row r="164" spans="1:6">
      <c r="A164" s="18"/>
      <c r="B164" s="23" t="s">
        <v>171</v>
      </c>
      <c r="C164" s="27" t="s">
        <v>149</v>
      </c>
      <c r="D164" s="58">
        <f>[2]кальк2!P168</f>
        <v>91060.277867282479</v>
      </c>
      <c r="E164" s="24">
        <f t="shared" si="44"/>
        <v>18212.055573456495</v>
      </c>
      <c r="F164" s="25">
        <v>109272.34</v>
      </c>
    </row>
    <row r="165" spans="1:6">
      <c r="A165" s="18"/>
      <c r="B165" s="23" t="s">
        <v>172</v>
      </c>
      <c r="C165" s="27" t="s">
        <v>149</v>
      </c>
      <c r="D165" s="58">
        <f>[2]кальк2!P169</f>
        <v>119757.35211918499</v>
      </c>
      <c r="E165" s="24">
        <f t="shared" si="44"/>
        <v>23951.470423837</v>
      </c>
      <c r="F165" s="25">
        <f t="shared" si="45"/>
        <v>143708.82254302199</v>
      </c>
    </row>
    <row r="166" spans="1:6">
      <c r="A166" s="18">
        <v>27</v>
      </c>
      <c r="B166" s="52" t="s">
        <v>173</v>
      </c>
      <c r="C166" s="27"/>
      <c r="D166" s="58"/>
      <c r="E166" s="26"/>
      <c r="F166" s="31"/>
    </row>
    <row r="167" spans="1:6">
      <c r="A167" s="18"/>
      <c r="B167" s="23" t="s">
        <v>174</v>
      </c>
      <c r="C167" s="27" t="s">
        <v>175</v>
      </c>
      <c r="D167" s="58">
        <f>[2]кальк2!P171</f>
        <v>7600.8912</v>
      </c>
      <c r="E167" s="24">
        <f t="shared" ref="E167:E172" si="46">D167*0.2</f>
        <v>1520.1782400000002</v>
      </c>
      <c r="F167" s="25">
        <f t="shared" ref="F167:F172" si="47">D167+E167</f>
        <v>9121.0694399999993</v>
      </c>
    </row>
    <row r="168" spans="1:6">
      <c r="A168" s="18"/>
      <c r="B168" s="23" t="s">
        <v>176</v>
      </c>
      <c r="C168" s="27" t="s">
        <v>175</v>
      </c>
      <c r="D168" s="58">
        <f>[2]кальк2!P172</f>
        <v>5904.2879999999996</v>
      </c>
      <c r="E168" s="24">
        <f t="shared" si="46"/>
        <v>1180.8576</v>
      </c>
      <c r="F168" s="25">
        <f t="shared" si="47"/>
        <v>7085.1455999999998</v>
      </c>
    </row>
    <row r="169" spans="1:6">
      <c r="A169" s="18"/>
      <c r="B169" s="23" t="s">
        <v>177</v>
      </c>
      <c r="C169" s="27" t="s">
        <v>175</v>
      </c>
      <c r="D169" s="58">
        <f>[2]кальк2!P173</f>
        <v>5633.4076400000004</v>
      </c>
      <c r="E169" s="24">
        <f t="shared" si="46"/>
        <v>1126.6815280000001</v>
      </c>
      <c r="F169" s="25">
        <f t="shared" si="47"/>
        <v>6760.0891680000004</v>
      </c>
    </row>
    <row r="170" spans="1:6">
      <c r="A170" s="18"/>
      <c r="B170" s="23" t="s">
        <v>178</v>
      </c>
      <c r="C170" s="27" t="s">
        <v>175</v>
      </c>
      <c r="D170" s="58">
        <f>[2]кальк2!P174</f>
        <v>49512.167909999996</v>
      </c>
      <c r="E170" s="24">
        <f t="shared" si="46"/>
        <v>9902.4335819999997</v>
      </c>
      <c r="F170" s="25">
        <f t="shared" si="47"/>
        <v>59414.601491999994</v>
      </c>
    </row>
    <row r="171" spans="1:6">
      <c r="A171" s="18"/>
      <c r="B171" s="23" t="s">
        <v>179</v>
      </c>
      <c r="C171" s="27" t="s">
        <v>175</v>
      </c>
      <c r="D171" s="58">
        <f>[2]кальк2!P175</f>
        <v>21563.562750000001</v>
      </c>
      <c r="E171" s="24">
        <f t="shared" si="46"/>
        <v>4312.7125500000002</v>
      </c>
      <c r="F171" s="25">
        <v>25876.27</v>
      </c>
    </row>
    <row r="172" spans="1:6">
      <c r="A172" s="18"/>
      <c r="B172" s="23" t="s">
        <v>180</v>
      </c>
      <c r="C172" s="27" t="s">
        <v>175</v>
      </c>
      <c r="D172" s="58">
        <f>[2]кальк2!P176</f>
        <v>17339.68305</v>
      </c>
      <c r="E172" s="24">
        <f t="shared" si="46"/>
        <v>3467.9366100000002</v>
      </c>
      <c r="F172" s="25">
        <f t="shared" si="47"/>
        <v>20807.61966</v>
      </c>
    </row>
    <row r="173" spans="1:6">
      <c r="A173" s="18">
        <v>28</v>
      </c>
      <c r="B173" s="23" t="s">
        <v>181</v>
      </c>
      <c r="C173" s="27"/>
      <c r="D173" s="58"/>
      <c r="E173" s="26"/>
      <c r="F173" s="31"/>
    </row>
    <row r="174" spans="1:6">
      <c r="A174" s="18"/>
      <c r="B174" s="23" t="s">
        <v>182</v>
      </c>
      <c r="C174" s="27"/>
      <c r="D174" s="58"/>
      <c r="E174" s="26"/>
      <c r="F174" s="31"/>
    </row>
    <row r="175" spans="1:6">
      <c r="A175" s="18"/>
      <c r="B175" s="23" t="s">
        <v>183</v>
      </c>
      <c r="C175" s="27" t="s">
        <v>184</v>
      </c>
      <c r="D175" s="58">
        <f>[2]кальк2!P179</f>
        <v>3152.1598354334997</v>
      </c>
      <c r="E175" s="24">
        <f t="shared" ref="E175:E177" si="48">D175*0.2</f>
        <v>630.43196708669996</v>
      </c>
      <c r="F175" s="25">
        <f t="shared" ref="F175:F177" si="49">D175+E175</f>
        <v>3782.5918025201995</v>
      </c>
    </row>
    <row r="176" spans="1:6">
      <c r="A176" s="18"/>
      <c r="B176" s="23" t="s">
        <v>185</v>
      </c>
      <c r="C176" s="27" t="s">
        <v>184</v>
      </c>
      <c r="D176" s="58">
        <f>[2]кальк2!P180</f>
        <v>4561.6531764809997</v>
      </c>
      <c r="E176" s="24">
        <f t="shared" si="48"/>
        <v>912.33063529619994</v>
      </c>
      <c r="F176" s="25">
        <f t="shared" si="49"/>
        <v>5473.9838117771997</v>
      </c>
    </row>
    <row r="177" spans="1:6">
      <c r="A177" s="18"/>
      <c r="B177" s="23" t="s">
        <v>186</v>
      </c>
      <c r="C177" s="27" t="s">
        <v>184</v>
      </c>
      <c r="D177" s="58">
        <f>[2]кальк2!P181</f>
        <v>5704.8561708799998</v>
      </c>
      <c r="E177" s="24">
        <f t="shared" si="48"/>
        <v>1140.9712341760001</v>
      </c>
      <c r="F177" s="25">
        <f t="shared" si="49"/>
        <v>6845.8274050559994</v>
      </c>
    </row>
    <row r="178" spans="1:6">
      <c r="A178" s="18">
        <v>29</v>
      </c>
      <c r="B178" s="23" t="s">
        <v>187</v>
      </c>
      <c r="C178" s="27"/>
      <c r="D178" s="58"/>
      <c r="E178" s="26"/>
      <c r="F178" s="31"/>
    </row>
    <row r="179" spans="1:6">
      <c r="A179" s="18"/>
      <c r="B179" s="23" t="s">
        <v>188</v>
      </c>
      <c r="C179" s="27" t="s">
        <v>151</v>
      </c>
      <c r="D179" s="58">
        <f>[2]кальк2!P183</f>
        <v>164.46794783600001</v>
      </c>
      <c r="E179" s="24">
        <f t="shared" ref="E179:E185" si="50">D179*0.2</f>
        <v>32.893589567200003</v>
      </c>
      <c r="F179" s="25">
        <f t="shared" ref="F179:F184" si="51">D179+E179</f>
        <v>197.3615374032</v>
      </c>
    </row>
    <row r="180" spans="1:6">
      <c r="A180" s="18"/>
      <c r="B180" s="23" t="s">
        <v>161</v>
      </c>
      <c r="C180" s="27" t="s">
        <v>151</v>
      </c>
      <c r="D180" s="58">
        <f>[2]кальк2!P184</f>
        <v>254.81391917799999</v>
      </c>
      <c r="E180" s="24">
        <f t="shared" si="50"/>
        <v>50.9627838356</v>
      </c>
      <c r="F180" s="25">
        <v>305.77</v>
      </c>
    </row>
    <row r="181" spans="1:6">
      <c r="A181" s="18"/>
      <c r="B181" s="23" t="s">
        <v>162</v>
      </c>
      <c r="C181" s="27" t="s">
        <v>151</v>
      </c>
      <c r="D181" s="58">
        <f>[2]кальк2!P185</f>
        <v>261.93191692400001</v>
      </c>
      <c r="E181" s="24">
        <f t="shared" si="50"/>
        <v>52.386383384800006</v>
      </c>
      <c r="F181" s="25">
        <f t="shared" si="51"/>
        <v>314.31830030880002</v>
      </c>
    </row>
    <row r="182" spans="1:6">
      <c r="A182" s="18"/>
      <c r="B182" s="23" t="s">
        <v>129</v>
      </c>
      <c r="C182" s="27" t="s">
        <v>151</v>
      </c>
      <c r="D182" s="58">
        <f>[2]кальк2!P186</f>
        <v>351.26388858799999</v>
      </c>
      <c r="E182" s="24">
        <f t="shared" si="50"/>
        <v>70.252777717599997</v>
      </c>
      <c r="F182" s="25">
        <v>421.51</v>
      </c>
    </row>
    <row r="183" spans="1:6">
      <c r="A183" s="18"/>
      <c r="B183" s="23" t="s">
        <v>163</v>
      </c>
      <c r="C183" s="27" t="s">
        <v>151</v>
      </c>
      <c r="D183" s="58">
        <f>[2]кальк2!P187</f>
        <v>372.45794877999998</v>
      </c>
      <c r="E183" s="24">
        <f t="shared" si="50"/>
        <v>74.491589755999996</v>
      </c>
      <c r="F183" s="25">
        <f t="shared" si="51"/>
        <v>446.94953853599998</v>
      </c>
    </row>
    <row r="184" spans="1:6">
      <c r="A184" s="18"/>
      <c r="B184" s="23" t="s">
        <v>164</v>
      </c>
      <c r="C184" s="27" t="s">
        <v>151</v>
      </c>
      <c r="D184" s="58">
        <f>[2]кальк2!P188</f>
        <v>586.50924892399985</v>
      </c>
      <c r="E184" s="24">
        <f t="shared" si="50"/>
        <v>117.30184978479997</v>
      </c>
      <c r="F184" s="25">
        <f t="shared" si="51"/>
        <v>703.81109870879982</v>
      </c>
    </row>
    <row r="185" spans="1:6">
      <c r="A185" s="18"/>
      <c r="B185" s="23" t="s">
        <v>189</v>
      </c>
      <c r="C185" s="27" t="s">
        <v>151</v>
      </c>
      <c r="D185" s="58">
        <f>[2]кальк2!P189</f>
        <v>745.97806079599991</v>
      </c>
      <c r="E185" s="24">
        <f t="shared" si="50"/>
        <v>149.19561215919998</v>
      </c>
      <c r="F185" s="25">
        <v>895.18</v>
      </c>
    </row>
    <row r="186" spans="1:6">
      <c r="A186" s="18">
        <v>30</v>
      </c>
      <c r="B186" s="23" t="s">
        <v>190</v>
      </c>
      <c r="C186" s="27"/>
      <c r="D186" s="58"/>
      <c r="E186" s="26"/>
      <c r="F186" s="31"/>
    </row>
    <row r="187" spans="1:6">
      <c r="A187" s="18"/>
      <c r="B187" s="23" t="s">
        <v>188</v>
      </c>
      <c r="C187" s="27" t="s">
        <v>151</v>
      </c>
      <c r="D187" s="58">
        <f>[2]кальк2!P191</f>
        <v>206.69615749199997</v>
      </c>
      <c r="E187" s="24">
        <f t="shared" ref="E187:E191" si="52">D187*0.2</f>
        <v>41.339231498399997</v>
      </c>
      <c r="F187" s="25">
        <f t="shared" ref="F187:F190" si="53">D187+E187</f>
        <v>248.03538899039995</v>
      </c>
    </row>
    <row r="188" spans="1:6">
      <c r="A188" s="18"/>
      <c r="B188" s="23" t="s">
        <v>162</v>
      </c>
      <c r="C188" s="27" t="s">
        <v>151</v>
      </c>
      <c r="D188" s="58">
        <f>[2]кальк2!P192</f>
        <v>392.39905026399992</v>
      </c>
      <c r="E188" s="24">
        <f t="shared" si="52"/>
        <v>78.479810052799991</v>
      </c>
      <c r="F188" s="25">
        <f t="shared" si="53"/>
        <v>470.87886031679989</v>
      </c>
    </row>
    <row r="189" spans="1:6">
      <c r="A189" s="18"/>
      <c r="B189" s="23" t="s">
        <v>163</v>
      </c>
      <c r="C189" s="27" t="s">
        <v>151</v>
      </c>
      <c r="D189" s="58">
        <f>[2]кальк2!P193</f>
        <v>475.28994590799994</v>
      </c>
      <c r="E189" s="24">
        <f t="shared" si="52"/>
        <v>95.057989181599993</v>
      </c>
      <c r="F189" s="25">
        <f t="shared" si="53"/>
        <v>570.3479350895999</v>
      </c>
    </row>
    <row r="190" spans="1:6">
      <c r="A190" s="18"/>
      <c r="B190" s="23" t="s">
        <v>164</v>
      </c>
      <c r="C190" s="27" t="s">
        <v>151</v>
      </c>
      <c r="D190" s="58">
        <f>[2]кальк2!P194</f>
        <v>755.41752991999988</v>
      </c>
      <c r="E190" s="24">
        <f t="shared" si="52"/>
        <v>151.08350598399997</v>
      </c>
      <c r="F190" s="25">
        <f t="shared" si="53"/>
        <v>906.50103590399988</v>
      </c>
    </row>
    <row r="191" spans="1:6">
      <c r="A191" s="18"/>
      <c r="B191" s="23" t="s">
        <v>189</v>
      </c>
      <c r="C191" s="27" t="s">
        <v>151</v>
      </c>
      <c r="D191" s="58">
        <f>[2]кальк2!P195</f>
        <v>929.57662709599981</v>
      </c>
      <c r="E191" s="24">
        <f t="shared" si="52"/>
        <v>185.91532541919997</v>
      </c>
      <c r="F191" s="25">
        <v>1115.5</v>
      </c>
    </row>
    <row r="192" spans="1:6">
      <c r="A192" s="18">
        <v>31</v>
      </c>
      <c r="B192" s="23" t="s">
        <v>191</v>
      </c>
      <c r="C192" s="27"/>
      <c r="D192" s="58"/>
      <c r="E192" s="26"/>
      <c r="F192" s="31"/>
    </row>
    <row r="193" spans="1:6">
      <c r="A193" s="18"/>
      <c r="B193" s="23" t="s">
        <v>192</v>
      </c>
      <c r="C193" s="27" t="s">
        <v>151</v>
      </c>
      <c r="D193" s="58">
        <f>[2]кальк2!P197</f>
        <v>40.149950000000004</v>
      </c>
      <c r="E193" s="24">
        <f t="shared" ref="E193:E199" si="54">D193*0.2</f>
        <v>8.0299900000000015</v>
      </c>
      <c r="F193" s="25">
        <f t="shared" ref="F193:F199" si="55">D193+E193</f>
        <v>48.179940000000002</v>
      </c>
    </row>
    <row r="194" spans="1:6">
      <c r="A194" s="18"/>
      <c r="B194" s="23" t="s">
        <v>161</v>
      </c>
      <c r="C194" s="27" t="s">
        <v>151</v>
      </c>
      <c r="D194" s="58">
        <f>[2]кальк2!P198</f>
        <v>103.41531999999999</v>
      </c>
      <c r="E194" s="24">
        <f t="shared" si="54"/>
        <v>20.683064000000002</v>
      </c>
      <c r="F194" s="25">
        <f t="shared" si="55"/>
        <v>124.098384</v>
      </c>
    </row>
    <row r="195" spans="1:6">
      <c r="A195" s="18"/>
      <c r="B195" s="23" t="s">
        <v>162</v>
      </c>
      <c r="C195" s="27" t="s">
        <v>151</v>
      </c>
      <c r="D195" s="58">
        <f>[2]кальк2!P199</f>
        <v>133.83829</v>
      </c>
      <c r="E195" s="24">
        <f t="shared" si="54"/>
        <v>26.767658000000001</v>
      </c>
      <c r="F195" s="25">
        <f t="shared" si="55"/>
        <v>160.60594800000001</v>
      </c>
    </row>
    <row r="196" spans="1:6">
      <c r="A196" s="18"/>
      <c r="B196" s="23" t="s">
        <v>129</v>
      </c>
      <c r="C196" s="27" t="s">
        <v>151</v>
      </c>
      <c r="D196" s="58">
        <f>[2]кальк2!P200</f>
        <v>159.37777</v>
      </c>
      <c r="E196" s="24">
        <f t="shared" si="54"/>
        <v>31.875554000000001</v>
      </c>
      <c r="F196" s="25">
        <v>191.26</v>
      </c>
    </row>
    <row r="197" spans="1:6">
      <c r="A197" s="18"/>
      <c r="B197" s="23" t="s">
        <v>163</v>
      </c>
      <c r="C197" s="27" t="s">
        <v>151</v>
      </c>
      <c r="D197" s="58">
        <f>[2]кальк2!P201</f>
        <v>201.99715</v>
      </c>
      <c r="E197" s="24">
        <f t="shared" si="54"/>
        <v>40.399430000000002</v>
      </c>
      <c r="F197" s="25">
        <f t="shared" si="55"/>
        <v>242.39658</v>
      </c>
    </row>
    <row r="198" spans="1:6">
      <c r="A198" s="18"/>
      <c r="B198" s="23" t="s">
        <v>164</v>
      </c>
      <c r="C198" s="27" t="s">
        <v>151</v>
      </c>
      <c r="D198" s="58">
        <f>[2]кальк2!P202</f>
        <v>320.03294</v>
      </c>
      <c r="E198" s="24">
        <f t="shared" si="54"/>
        <v>64.006588000000008</v>
      </c>
      <c r="F198" s="25">
        <f t="shared" si="55"/>
        <v>384.03952800000002</v>
      </c>
    </row>
    <row r="199" spans="1:6">
      <c r="A199" s="18"/>
      <c r="B199" s="23" t="s">
        <v>189</v>
      </c>
      <c r="C199" s="27" t="s">
        <v>151</v>
      </c>
      <c r="D199" s="58">
        <f>[2]кальк2!P203</f>
        <v>388.18180000000001</v>
      </c>
      <c r="E199" s="24">
        <f t="shared" si="54"/>
        <v>77.63636000000001</v>
      </c>
      <c r="F199" s="25">
        <f t="shared" si="55"/>
        <v>465.81816000000003</v>
      </c>
    </row>
    <row r="200" spans="1:6">
      <c r="A200" s="18">
        <v>32</v>
      </c>
      <c r="B200" s="23" t="s">
        <v>193</v>
      </c>
      <c r="C200" s="27"/>
      <c r="D200" s="58"/>
      <c r="E200" s="26"/>
      <c r="F200" s="31"/>
    </row>
    <row r="201" spans="1:6">
      <c r="A201" s="18"/>
      <c r="B201" s="23" t="s">
        <v>194</v>
      </c>
      <c r="C201" s="27" t="s">
        <v>102</v>
      </c>
      <c r="D201" s="58">
        <f>[2]кальк2!P205</f>
        <v>10403.320031247997</v>
      </c>
      <c r="E201" s="24">
        <f t="shared" ref="E201:E205" si="56">D201*0.2</f>
        <v>2080.6640062495994</v>
      </c>
      <c r="F201" s="25">
        <f t="shared" ref="F201:F205" si="57">D201+E201</f>
        <v>12483.984037497596</v>
      </c>
    </row>
    <row r="202" spans="1:6">
      <c r="A202" s="18"/>
      <c r="B202" s="23" t="s">
        <v>195</v>
      </c>
      <c r="C202" s="27" t="s">
        <v>102</v>
      </c>
      <c r="D202" s="58">
        <f>[2]кальк2!P206</f>
        <v>11057.149452127998</v>
      </c>
      <c r="E202" s="24">
        <f t="shared" si="56"/>
        <v>2211.4298904255998</v>
      </c>
      <c r="F202" s="25">
        <f t="shared" si="57"/>
        <v>13268.579342553598</v>
      </c>
    </row>
    <row r="203" spans="1:6">
      <c r="A203" s="18"/>
      <c r="B203" s="52" t="s">
        <v>196</v>
      </c>
      <c r="C203" s="27" t="s">
        <v>102</v>
      </c>
      <c r="D203" s="58">
        <f>[2]кальк2!P207</f>
        <v>11093.578042799998</v>
      </c>
      <c r="E203" s="24">
        <f t="shared" si="56"/>
        <v>2218.7156085599995</v>
      </c>
      <c r="F203" s="25">
        <v>13312.3</v>
      </c>
    </row>
    <row r="204" spans="1:6">
      <c r="A204" s="18"/>
      <c r="B204" s="23" t="s">
        <v>197</v>
      </c>
      <c r="C204" s="27" t="s">
        <v>102</v>
      </c>
      <c r="D204" s="58">
        <f>[2]кальк2!P208</f>
        <v>11335.329899209999</v>
      </c>
      <c r="E204" s="24">
        <f t="shared" si="56"/>
        <v>2267.0659798419997</v>
      </c>
      <c r="F204" s="25">
        <f t="shared" si="57"/>
        <v>13602.395879051999</v>
      </c>
    </row>
    <row r="205" spans="1:6">
      <c r="A205" s="18"/>
      <c r="B205" s="23" t="s">
        <v>198</v>
      </c>
      <c r="C205" s="27" t="s">
        <v>102</v>
      </c>
      <c r="D205" s="58">
        <f>[2]кальк2!P209</f>
        <v>11335.329899209999</v>
      </c>
      <c r="E205" s="24">
        <f t="shared" si="56"/>
        <v>2267.0659798419997</v>
      </c>
      <c r="F205" s="25">
        <f t="shared" si="57"/>
        <v>13602.395879051999</v>
      </c>
    </row>
    <row r="206" spans="1:6">
      <c r="A206" s="18">
        <v>33</v>
      </c>
      <c r="B206" s="23" t="s">
        <v>199</v>
      </c>
      <c r="C206" s="27"/>
      <c r="D206" s="58"/>
      <c r="E206" s="26"/>
      <c r="F206" s="31"/>
    </row>
    <row r="207" spans="1:6">
      <c r="A207" s="18"/>
      <c r="B207" s="23" t="s">
        <v>64</v>
      </c>
      <c r="C207" s="27" t="s">
        <v>200</v>
      </c>
      <c r="D207" s="58">
        <f>[2]кальк2!P211</f>
        <v>134.54900459000001</v>
      </c>
      <c r="E207" s="24">
        <f t="shared" ref="E207:E209" si="58">D207*0.2</f>
        <v>26.909800918000002</v>
      </c>
      <c r="F207" s="25">
        <f t="shared" ref="F207" si="59">D207+E207</f>
        <v>161.45880550800001</v>
      </c>
    </row>
    <row r="208" spans="1:6">
      <c r="A208" s="18"/>
      <c r="B208" s="23" t="s">
        <v>65</v>
      </c>
      <c r="C208" s="27" t="s">
        <v>200</v>
      </c>
      <c r="D208" s="58">
        <f>[2]кальк2!P212</f>
        <v>204.86496029599999</v>
      </c>
      <c r="E208" s="24">
        <f t="shared" si="58"/>
        <v>40.972992059200003</v>
      </c>
      <c r="F208" s="25">
        <v>245.83</v>
      </c>
    </row>
    <row r="209" spans="1:6">
      <c r="A209" s="18">
        <v>34</v>
      </c>
      <c r="B209" s="23" t="s">
        <v>201</v>
      </c>
      <c r="C209" s="27" t="s">
        <v>200</v>
      </c>
      <c r="D209" s="58">
        <f>[2]кальк2!P213</f>
        <v>622.99526452649991</v>
      </c>
      <c r="E209" s="24">
        <f t="shared" si="58"/>
        <v>124.59905290529998</v>
      </c>
      <c r="F209" s="25">
        <v>747.6</v>
      </c>
    </row>
    <row r="210" spans="1:6">
      <c r="A210" s="18">
        <v>35</v>
      </c>
      <c r="B210" s="23" t="s">
        <v>202</v>
      </c>
      <c r="C210" s="27"/>
      <c r="D210" s="58"/>
      <c r="E210" s="26"/>
      <c r="F210" s="31"/>
    </row>
    <row r="211" spans="1:6">
      <c r="A211" s="18"/>
      <c r="B211" s="23" t="s">
        <v>203</v>
      </c>
      <c r="C211" s="27" t="s">
        <v>151</v>
      </c>
      <c r="D211" s="58">
        <f>[2]кальк2!P215</f>
        <v>583.38838875499994</v>
      </c>
      <c r="E211" s="24">
        <f t="shared" ref="E211:E212" si="60">D211*0.2</f>
        <v>116.67767775099999</v>
      </c>
      <c r="F211" s="25">
        <f t="shared" ref="F211" si="61">D211+E211</f>
        <v>700.06606650599997</v>
      </c>
    </row>
    <row r="212" spans="1:6">
      <c r="A212" s="18"/>
      <c r="B212" s="23" t="s">
        <v>204</v>
      </c>
      <c r="C212" s="27" t="s">
        <v>151</v>
      </c>
      <c r="D212" s="58">
        <f>[2]кальк2!P216</f>
        <v>460.32139077500005</v>
      </c>
      <c r="E212" s="24">
        <f t="shared" si="60"/>
        <v>92.064278155000011</v>
      </c>
      <c r="F212" s="25">
        <v>552.38</v>
      </c>
    </row>
    <row r="213" spans="1:6">
      <c r="A213" s="18">
        <v>36</v>
      </c>
      <c r="B213" s="52" t="s">
        <v>205</v>
      </c>
      <c r="C213" s="27"/>
      <c r="D213" s="58"/>
      <c r="E213" s="26"/>
      <c r="F213" s="31"/>
    </row>
    <row r="214" spans="1:6">
      <c r="A214" s="18"/>
      <c r="B214" s="23" t="s">
        <v>206</v>
      </c>
      <c r="C214" s="27" t="s">
        <v>151</v>
      </c>
      <c r="D214" s="58">
        <f>[2]кальк2!P218</f>
        <v>1509.02967008</v>
      </c>
      <c r="E214" s="24">
        <f t="shared" ref="E214:E218" si="62">D214*0.2</f>
        <v>301.80593401599998</v>
      </c>
      <c r="F214" s="25">
        <f t="shared" ref="F214:F218" si="63">D214+E214</f>
        <v>1810.835604096</v>
      </c>
    </row>
    <row r="215" spans="1:6">
      <c r="A215" s="18"/>
      <c r="B215" s="23" t="s">
        <v>207</v>
      </c>
      <c r="C215" s="27" t="s">
        <v>151</v>
      </c>
      <c r="D215" s="58">
        <f>[2]кальк2!P219</f>
        <v>1724.6110515199998</v>
      </c>
      <c r="E215" s="24">
        <f t="shared" si="62"/>
        <v>344.92221030399998</v>
      </c>
      <c r="F215" s="25">
        <f t="shared" si="63"/>
        <v>2069.533261824</v>
      </c>
    </row>
    <row r="216" spans="1:6">
      <c r="A216" s="18"/>
      <c r="B216" s="23" t="s">
        <v>208</v>
      </c>
      <c r="C216" s="27" t="s">
        <v>151</v>
      </c>
      <c r="D216" s="58">
        <f>[2]кальк2!P220</f>
        <v>1728.7279349759997</v>
      </c>
      <c r="E216" s="24">
        <f t="shared" si="62"/>
        <v>345.74558699519997</v>
      </c>
      <c r="F216" s="25">
        <v>2074.48</v>
      </c>
    </row>
    <row r="217" spans="1:6">
      <c r="A217" s="18"/>
      <c r="B217" s="23" t="s">
        <v>209</v>
      </c>
      <c r="C217" s="27" t="s">
        <v>151</v>
      </c>
      <c r="D217" s="58">
        <f>[2]кальк2!P221</f>
        <v>2001.7756847999997</v>
      </c>
      <c r="E217" s="24">
        <f t="shared" si="62"/>
        <v>400.35513695999998</v>
      </c>
      <c r="F217" s="25">
        <v>2402.14</v>
      </c>
    </row>
    <row r="218" spans="1:6">
      <c r="A218" s="18"/>
      <c r="B218" s="23" t="s">
        <v>210</v>
      </c>
      <c r="C218" s="27" t="s">
        <v>151</v>
      </c>
      <c r="D218" s="58">
        <f>[2]кальк2!P222</f>
        <v>2228.660995744</v>
      </c>
      <c r="E218" s="24">
        <f t="shared" si="62"/>
        <v>445.73219914880002</v>
      </c>
      <c r="F218" s="25">
        <f t="shared" si="63"/>
        <v>2674.3931948928002</v>
      </c>
    </row>
    <row r="219" spans="1:6">
      <c r="A219" s="18">
        <v>37</v>
      </c>
      <c r="B219" s="52" t="s">
        <v>211</v>
      </c>
      <c r="C219" s="27"/>
      <c r="D219" s="58"/>
      <c r="E219" s="26"/>
      <c r="F219" s="31"/>
    </row>
    <row r="220" spans="1:6">
      <c r="A220" s="18"/>
      <c r="B220" s="23" t="s">
        <v>212</v>
      </c>
      <c r="C220" s="27"/>
      <c r="D220" s="58"/>
      <c r="E220" s="26"/>
      <c r="F220" s="31"/>
    </row>
    <row r="221" spans="1:6">
      <c r="A221" s="18"/>
      <c r="B221" s="23" t="s">
        <v>213</v>
      </c>
      <c r="C221" s="27" t="s">
        <v>214</v>
      </c>
      <c r="D221" s="58">
        <f>[2]кальк2!P225</f>
        <v>71810.023982463987</v>
      </c>
      <c r="E221" s="24">
        <f t="shared" ref="E221:E222" si="64">D221*0.2</f>
        <v>14362.004796492798</v>
      </c>
      <c r="F221" s="25">
        <v>86172.02</v>
      </c>
    </row>
    <row r="222" spans="1:6">
      <c r="A222" s="18"/>
      <c r="B222" s="23" t="s">
        <v>215</v>
      </c>
      <c r="C222" s="27" t="s">
        <v>214</v>
      </c>
      <c r="D222" s="58">
        <f>[2]кальк2!P226</f>
        <v>89576.40843673599</v>
      </c>
      <c r="E222" s="24">
        <f t="shared" si="64"/>
        <v>17915.2816873472</v>
      </c>
      <c r="F222" s="25">
        <f t="shared" ref="F222" si="65">D222+E222</f>
        <v>107491.69012408319</v>
      </c>
    </row>
    <row r="223" spans="1:6">
      <c r="A223" s="18">
        <v>38</v>
      </c>
      <c r="B223" s="52" t="s">
        <v>216</v>
      </c>
      <c r="C223" s="27"/>
      <c r="D223" s="58"/>
      <c r="E223" s="26"/>
      <c r="F223" s="31"/>
    </row>
    <row r="224" spans="1:6">
      <c r="A224" s="18"/>
      <c r="B224" s="52" t="s">
        <v>217</v>
      </c>
      <c r="C224" s="27"/>
      <c r="D224" s="58"/>
      <c r="E224" s="26"/>
      <c r="F224" s="31"/>
    </row>
    <row r="225" spans="1:6">
      <c r="A225" s="18"/>
      <c r="B225" s="23" t="s">
        <v>218</v>
      </c>
      <c r="C225" s="27" t="s">
        <v>102</v>
      </c>
      <c r="D225" s="58">
        <f>[2]кальк2!P229</f>
        <v>4003.3269458799991</v>
      </c>
      <c r="E225" s="24">
        <f t="shared" ref="E225:E231" si="66">D225*0.2</f>
        <v>800.66538917599985</v>
      </c>
      <c r="F225" s="25">
        <v>4804</v>
      </c>
    </row>
    <row r="226" spans="1:6">
      <c r="A226" s="18"/>
      <c r="B226" s="23" t="s">
        <v>219</v>
      </c>
      <c r="C226" s="27" t="s">
        <v>102</v>
      </c>
      <c r="D226" s="58">
        <f>[2]кальк2!P230</f>
        <v>4023.7014524319993</v>
      </c>
      <c r="E226" s="24">
        <f t="shared" si="66"/>
        <v>804.74029048639989</v>
      </c>
      <c r="F226" s="25">
        <f t="shared" ref="F226:F231" si="67">D226+E226</f>
        <v>4828.4417429183995</v>
      </c>
    </row>
    <row r="227" spans="1:6">
      <c r="A227" s="18"/>
      <c r="B227" s="23" t="s">
        <v>162</v>
      </c>
      <c r="C227" s="27" t="s">
        <v>102</v>
      </c>
      <c r="D227" s="58">
        <f>[2]кальк2!P231</f>
        <v>4042.9883533759994</v>
      </c>
      <c r="E227" s="24">
        <f t="shared" si="66"/>
        <v>808.59767067519988</v>
      </c>
      <c r="F227" s="25">
        <f t="shared" si="67"/>
        <v>4851.5860240511993</v>
      </c>
    </row>
    <row r="228" spans="1:6">
      <c r="A228" s="18"/>
      <c r="B228" s="23" t="s">
        <v>129</v>
      </c>
      <c r="C228" s="27" t="s">
        <v>102</v>
      </c>
      <c r="D228" s="58">
        <f>[2]кальк2!P232</f>
        <v>4496.375525559999</v>
      </c>
      <c r="E228" s="24">
        <f t="shared" si="66"/>
        <v>899.27510511199989</v>
      </c>
      <c r="F228" s="25">
        <v>5395.66</v>
      </c>
    </row>
    <row r="229" spans="1:6">
      <c r="A229" s="18"/>
      <c r="B229" s="23" t="s">
        <v>163</v>
      </c>
      <c r="C229" s="27" t="s">
        <v>102</v>
      </c>
      <c r="D229" s="58">
        <f>[2]кальк2!P233</f>
        <v>5048.3824136799994</v>
      </c>
      <c r="E229" s="24">
        <f t="shared" si="66"/>
        <v>1009.6764827359999</v>
      </c>
      <c r="F229" s="25">
        <f t="shared" si="67"/>
        <v>6058.0588964159997</v>
      </c>
    </row>
    <row r="230" spans="1:6">
      <c r="A230" s="18"/>
      <c r="B230" s="23" t="s">
        <v>164</v>
      </c>
      <c r="C230" s="27" t="s">
        <v>102</v>
      </c>
      <c r="D230" s="58">
        <f>[2]кальк2!P234</f>
        <v>5482.4726849199997</v>
      </c>
      <c r="E230" s="24">
        <f t="shared" si="66"/>
        <v>1096.494536984</v>
      </c>
      <c r="F230" s="25">
        <v>6578.96</v>
      </c>
    </row>
    <row r="231" spans="1:6">
      <c r="A231" s="18"/>
      <c r="B231" s="23" t="s">
        <v>189</v>
      </c>
      <c r="C231" s="27" t="s">
        <v>102</v>
      </c>
      <c r="D231" s="58">
        <f>[2]кальк2!P235</f>
        <v>6369.9801283439992</v>
      </c>
      <c r="E231" s="24">
        <f t="shared" si="66"/>
        <v>1273.9960256688</v>
      </c>
      <c r="F231" s="25">
        <f t="shared" si="67"/>
        <v>7643.9761540127993</v>
      </c>
    </row>
    <row r="232" spans="1:6">
      <c r="A232" s="18">
        <v>39</v>
      </c>
      <c r="B232" s="52" t="s">
        <v>220</v>
      </c>
      <c r="C232" s="27"/>
      <c r="D232" s="58"/>
      <c r="E232" s="26"/>
      <c r="F232" s="31"/>
    </row>
    <row r="233" spans="1:6">
      <c r="A233" s="18"/>
      <c r="B233" s="52" t="s">
        <v>221</v>
      </c>
      <c r="C233" s="27"/>
      <c r="D233" s="58"/>
      <c r="E233" s="26"/>
      <c r="F233" s="31"/>
    </row>
    <row r="234" spans="1:6">
      <c r="A234" s="18"/>
      <c r="B234" s="23" t="s">
        <v>222</v>
      </c>
      <c r="C234" s="27"/>
      <c r="D234" s="58"/>
      <c r="E234" s="26"/>
      <c r="F234" s="31"/>
    </row>
    <row r="235" spans="1:6">
      <c r="A235" s="18"/>
      <c r="B235" s="23" t="s">
        <v>223</v>
      </c>
      <c r="C235" s="27" t="s">
        <v>102</v>
      </c>
      <c r="D235" s="58">
        <f>[2]кальк2!P239</f>
        <v>1436.628592672</v>
      </c>
      <c r="E235" s="24">
        <f t="shared" ref="E235:E241" si="68">D235*0.2</f>
        <v>287.32571853439998</v>
      </c>
      <c r="F235" s="25">
        <v>1723.96</v>
      </c>
    </row>
    <row r="236" spans="1:6">
      <c r="A236" s="18"/>
      <c r="B236" s="23" t="s">
        <v>219</v>
      </c>
      <c r="C236" s="27" t="s">
        <v>102</v>
      </c>
      <c r="D236" s="58">
        <f>[2]кальк2!P240</f>
        <v>1436.628592672</v>
      </c>
      <c r="E236" s="24">
        <f t="shared" si="68"/>
        <v>287.32571853439998</v>
      </c>
      <c r="F236" s="25">
        <v>1723.96</v>
      </c>
    </row>
    <row r="237" spans="1:6">
      <c r="A237" s="18"/>
      <c r="B237" s="23" t="s">
        <v>162</v>
      </c>
      <c r="C237" s="27" t="s">
        <v>102</v>
      </c>
      <c r="D237" s="58">
        <f>[2]кальк2!P241</f>
        <v>1436.628592672</v>
      </c>
      <c r="E237" s="24">
        <f t="shared" si="68"/>
        <v>287.32571853439998</v>
      </c>
      <c r="F237" s="25">
        <v>1723.96</v>
      </c>
    </row>
    <row r="238" spans="1:6">
      <c r="A238" s="18"/>
      <c r="B238" s="23" t="s">
        <v>129</v>
      </c>
      <c r="C238" s="27" t="s">
        <v>102</v>
      </c>
      <c r="D238" s="58">
        <f>[2]кальк2!P242</f>
        <v>1541.6366857600001</v>
      </c>
      <c r="E238" s="24">
        <f t="shared" si="68"/>
        <v>308.32733715200004</v>
      </c>
      <c r="F238" s="25">
        <v>1849.97</v>
      </c>
    </row>
    <row r="239" spans="1:6">
      <c r="A239" s="18"/>
      <c r="B239" s="23" t="s">
        <v>163</v>
      </c>
      <c r="C239" s="27" t="s">
        <v>102</v>
      </c>
      <c r="D239" s="58">
        <f>[2]кальк2!P243</f>
        <v>1543.8736664640001</v>
      </c>
      <c r="E239" s="24">
        <f t="shared" si="68"/>
        <v>308.77473329280002</v>
      </c>
      <c r="F239" s="25">
        <v>1852.64</v>
      </c>
    </row>
    <row r="240" spans="1:6">
      <c r="A240" s="18"/>
      <c r="B240" s="23" t="s">
        <v>164</v>
      </c>
      <c r="C240" s="27" t="s">
        <v>102</v>
      </c>
      <c r="D240" s="58">
        <f>[2]кальк2!P244</f>
        <v>1576.269886672</v>
      </c>
      <c r="E240" s="24">
        <f t="shared" si="68"/>
        <v>315.25397733440002</v>
      </c>
      <c r="F240" s="25">
        <f t="shared" ref="F240:F241" si="69">D240+E240</f>
        <v>1891.5238640063999</v>
      </c>
    </row>
    <row r="241" spans="1:6">
      <c r="A241" s="18"/>
      <c r="B241" s="23" t="s">
        <v>189</v>
      </c>
      <c r="C241" s="27" t="s">
        <v>102</v>
      </c>
      <c r="D241" s="58">
        <f>[2]кальк2!P245</f>
        <v>1829.8571965760002</v>
      </c>
      <c r="E241" s="24">
        <f t="shared" si="68"/>
        <v>365.97143931520009</v>
      </c>
      <c r="F241" s="25">
        <f t="shared" si="69"/>
        <v>2195.8286358912001</v>
      </c>
    </row>
    <row r="242" spans="1:6">
      <c r="A242" s="18">
        <v>40</v>
      </c>
      <c r="B242" s="23" t="s">
        <v>224</v>
      </c>
      <c r="C242" s="27"/>
      <c r="D242" s="58"/>
      <c r="E242" s="26"/>
      <c r="F242" s="31"/>
    </row>
    <row r="243" spans="1:6">
      <c r="A243" s="18"/>
      <c r="B243" s="23" t="s">
        <v>225</v>
      </c>
      <c r="C243" s="27" t="s">
        <v>226</v>
      </c>
      <c r="D243" s="58">
        <f>[2]кальк2!P247</f>
        <v>98.086698250000012</v>
      </c>
      <c r="E243" s="24">
        <f>D243*0.2</f>
        <v>19.617339650000005</v>
      </c>
      <c r="F243" s="25">
        <v>117.71</v>
      </c>
    </row>
    <row r="244" spans="1:6">
      <c r="A244" s="18">
        <v>41</v>
      </c>
      <c r="B244" s="23" t="s">
        <v>227</v>
      </c>
      <c r="C244" s="27"/>
      <c r="D244" s="58"/>
      <c r="E244" s="26"/>
      <c r="F244" s="31"/>
    </row>
    <row r="245" spans="1:6">
      <c r="A245" s="18"/>
      <c r="B245" s="23" t="s">
        <v>228</v>
      </c>
      <c r="C245" s="27"/>
      <c r="D245" s="58"/>
      <c r="E245" s="26"/>
      <c r="F245" s="31"/>
    </row>
    <row r="246" spans="1:6">
      <c r="A246" s="18"/>
      <c r="B246" s="23" t="s">
        <v>229</v>
      </c>
      <c r="C246" s="27" t="s">
        <v>51</v>
      </c>
      <c r="D246" s="58">
        <f>[2]кальк2!P250</f>
        <v>1738.8666175350004</v>
      </c>
      <c r="E246" s="24">
        <f t="shared" ref="E246:E250" si="70">D246*0.2</f>
        <v>347.7733235070001</v>
      </c>
      <c r="F246" s="25">
        <f t="shared" ref="F246:F250" si="71">D246+E246</f>
        <v>2086.6399410420004</v>
      </c>
    </row>
    <row r="247" spans="1:6">
      <c r="A247" s="18"/>
      <c r="B247" s="23" t="s">
        <v>54</v>
      </c>
      <c r="C247" s="27" t="s">
        <v>51</v>
      </c>
      <c r="D247" s="58">
        <f>[2]кальк2!P251</f>
        <v>1835.4686518425001</v>
      </c>
      <c r="E247" s="24">
        <f t="shared" si="70"/>
        <v>367.09373036850002</v>
      </c>
      <c r="F247" s="25">
        <f t="shared" si="71"/>
        <v>2202.5623822110001</v>
      </c>
    </row>
    <row r="248" spans="1:6">
      <c r="A248" s="18"/>
      <c r="B248" s="23" t="s">
        <v>74</v>
      </c>
      <c r="C248" s="27" t="s">
        <v>51</v>
      </c>
      <c r="D248" s="58">
        <f>[2]кальк2!P252</f>
        <v>1932.08068615</v>
      </c>
      <c r="E248" s="24">
        <f t="shared" si="70"/>
        <v>386.41613723</v>
      </c>
      <c r="F248" s="25">
        <f t="shared" si="71"/>
        <v>2318.49682338</v>
      </c>
    </row>
    <row r="249" spans="1:6">
      <c r="A249" s="18"/>
      <c r="B249" s="23" t="s">
        <v>75</v>
      </c>
      <c r="C249" s="27" t="s">
        <v>51</v>
      </c>
      <c r="D249" s="58">
        <f>[2]кальк2!P253</f>
        <v>2028.6927204575004</v>
      </c>
      <c r="E249" s="24">
        <f t="shared" si="70"/>
        <v>405.7385440915001</v>
      </c>
      <c r="F249" s="25">
        <f t="shared" si="71"/>
        <v>2434.4312645490004</v>
      </c>
    </row>
    <row r="250" spans="1:6">
      <c r="A250" s="18"/>
      <c r="B250" s="23" t="s">
        <v>230</v>
      </c>
      <c r="C250" s="27" t="s">
        <v>51</v>
      </c>
      <c r="D250" s="58">
        <f>[2]кальк2!P254</f>
        <v>2221.8967890725003</v>
      </c>
      <c r="E250" s="24">
        <f t="shared" si="70"/>
        <v>444.37935781450005</v>
      </c>
      <c r="F250" s="25">
        <f t="shared" si="71"/>
        <v>2666.2761468870003</v>
      </c>
    </row>
    <row r="251" spans="1:6">
      <c r="A251" s="67">
        <v>42</v>
      </c>
      <c r="B251" s="71" t="s">
        <v>231</v>
      </c>
      <c r="C251" s="69"/>
      <c r="D251" s="70"/>
      <c r="E251" s="26"/>
      <c r="F251" s="31"/>
    </row>
    <row r="252" spans="1:6">
      <c r="A252" s="67"/>
      <c r="B252" s="71" t="s">
        <v>232</v>
      </c>
      <c r="C252" s="69" t="s">
        <v>151</v>
      </c>
      <c r="D252" s="70">
        <f>[2]кальк2!P256</f>
        <v>101.18114411219999</v>
      </c>
      <c r="E252" s="24">
        <f t="shared" ref="E252:E255" si="72">D252*0.2</f>
        <v>20.236228822439998</v>
      </c>
      <c r="F252" s="25">
        <f t="shared" ref="F252:F255" si="73">D252+E252</f>
        <v>121.41737293463999</v>
      </c>
    </row>
    <row r="253" spans="1:6">
      <c r="A253" s="67"/>
      <c r="B253" s="71" t="s">
        <v>233</v>
      </c>
      <c r="C253" s="69" t="s">
        <v>151</v>
      </c>
      <c r="D253" s="70">
        <f>[2]кальк2!P257</f>
        <v>142.43368091936</v>
      </c>
      <c r="E253" s="24">
        <f t="shared" si="72"/>
        <v>28.486736183872001</v>
      </c>
      <c r="F253" s="25">
        <f t="shared" si="73"/>
        <v>170.92041710323201</v>
      </c>
    </row>
    <row r="254" spans="1:6">
      <c r="A254" s="67"/>
      <c r="B254" s="71" t="s">
        <v>234</v>
      </c>
      <c r="C254" s="69" t="s">
        <v>151</v>
      </c>
      <c r="D254" s="70">
        <f>[2]кальк2!P258</f>
        <v>176.54150772172</v>
      </c>
      <c r="E254" s="24">
        <f t="shared" si="72"/>
        <v>35.308301544343998</v>
      </c>
      <c r="F254" s="25">
        <f t="shared" si="73"/>
        <v>211.849809266064</v>
      </c>
    </row>
    <row r="255" spans="1:6">
      <c r="A255" s="67"/>
      <c r="B255" s="72" t="s">
        <v>235</v>
      </c>
      <c r="C255" s="69" t="s">
        <v>151</v>
      </c>
      <c r="D255" s="70">
        <f>[2]кальк2!P259</f>
        <v>247.33243962227999</v>
      </c>
      <c r="E255" s="24">
        <f t="shared" si="72"/>
        <v>49.466487924456004</v>
      </c>
      <c r="F255" s="25">
        <f t="shared" si="73"/>
        <v>296.79892754673597</v>
      </c>
    </row>
    <row r="256" spans="1:6">
      <c r="A256" s="67">
        <v>43</v>
      </c>
      <c r="B256" s="71" t="s">
        <v>236</v>
      </c>
      <c r="C256" s="69"/>
      <c r="D256" s="70"/>
      <c r="E256" s="26"/>
      <c r="F256" s="31"/>
    </row>
    <row r="257" spans="1:6">
      <c r="A257" s="67"/>
      <c r="B257" s="71" t="s">
        <v>237</v>
      </c>
      <c r="C257" s="69" t="s">
        <v>238</v>
      </c>
      <c r="D257" s="70">
        <f>[2]кальк2!P261</f>
        <v>348.94775980518011</v>
      </c>
      <c r="E257" s="24">
        <f t="shared" ref="E257:E258" si="74">D257*0.2</f>
        <v>69.789551961036025</v>
      </c>
      <c r="F257" s="25">
        <f t="shared" ref="F257:F258" si="75">D257+E257</f>
        <v>418.73731176621612</v>
      </c>
    </row>
    <row r="258" spans="1:6">
      <c r="A258" s="67"/>
      <c r="B258" s="71" t="s">
        <v>239</v>
      </c>
      <c r="C258" s="69" t="s">
        <v>238</v>
      </c>
      <c r="D258" s="70">
        <f>[2]кальк2!P262</f>
        <v>270.23815176174003</v>
      </c>
      <c r="E258" s="24">
        <f t="shared" si="74"/>
        <v>54.047630352348008</v>
      </c>
      <c r="F258" s="25">
        <f t="shared" si="75"/>
        <v>324.28578211408802</v>
      </c>
    </row>
    <row r="259" spans="1:6">
      <c r="A259" s="67">
        <v>44</v>
      </c>
      <c r="B259" s="71" t="s">
        <v>240</v>
      </c>
      <c r="C259" s="69"/>
      <c r="D259" s="70"/>
      <c r="E259" s="26"/>
      <c r="F259" s="31"/>
    </row>
    <row r="260" spans="1:6">
      <c r="A260" s="67"/>
      <c r="B260" s="71" t="s">
        <v>241</v>
      </c>
      <c r="C260" s="69" t="s">
        <v>242</v>
      </c>
      <c r="D260" s="70">
        <f>[2]кальк2!P264</f>
        <v>9100.4004593600002</v>
      </c>
      <c r="E260" s="24">
        <f>D260*0.2</f>
        <v>1820.0800918720001</v>
      </c>
      <c r="F260" s="25">
        <f>D260+E260</f>
        <v>10920.480551232</v>
      </c>
    </row>
    <row r="261" spans="1:6">
      <c r="A261" s="67">
        <v>45</v>
      </c>
      <c r="B261" s="71" t="s">
        <v>243</v>
      </c>
      <c r="C261" s="69"/>
      <c r="D261" s="70"/>
      <c r="E261" s="26"/>
      <c r="F261" s="31"/>
    </row>
    <row r="262" spans="1:6">
      <c r="A262" s="18"/>
      <c r="B262" s="23" t="s">
        <v>244</v>
      </c>
      <c r="C262" s="27"/>
      <c r="D262" s="58"/>
      <c r="E262" s="26"/>
      <c r="F262" s="31"/>
    </row>
    <row r="263" spans="1:6">
      <c r="A263" s="18"/>
      <c r="B263" s="23" t="s">
        <v>245</v>
      </c>
      <c r="C263" s="27" t="s">
        <v>151</v>
      </c>
      <c r="D263" s="58">
        <f>[2]кальк2!P267</f>
        <v>62.266522999999992</v>
      </c>
      <c r="E263" s="24">
        <f t="shared" ref="E263:E266" si="76">D263*0.2</f>
        <v>12.453304599999999</v>
      </c>
      <c r="F263" s="25">
        <f t="shared" ref="F263:F265" si="77">D263+E263</f>
        <v>74.719827599999988</v>
      </c>
    </row>
    <row r="264" spans="1:6">
      <c r="A264" s="18"/>
      <c r="B264" s="23" t="s">
        <v>246</v>
      </c>
      <c r="C264" s="27" t="s">
        <v>151</v>
      </c>
      <c r="D264" s="58">
        <f>[2]кальк2!P268</f>
        <v>65.384849149999994</v>
      </c>
      <c r="E264" s="24">
        <f t="shared" si="76"/>
        <v>13.076969829999999</v>
      </c>
      <c r="F264" s="25">
        <f t="shared" si="77"/>
        <v>78.46181897999999</v>
      </c>
    </row>
    <row r="265" spans="1:6">
      <c r="A265" s="18"/>
      <c r="B265" s="23" t="s">
        <v>247</v>
      </c>
      <c r="C265" s="27" t="s">
        <v>151</v>
      </c>
      <c r="D265" s="58">
        <f>[2]кальк2!P269</f>
        <v>96.508110649999992</v>
      </c>
      <c r="E265" s="24">
        <f t="shared" si="76"/>
        <v>19.301622129999998</v>
      </c>
      <c r="F265" s="25">
        <f t="shared" si="77"/>
        <v>115.80973277999999</v>
      </c>
    </row>
    <row r="266" spans="1:6">
      <c r="A266" s="18"/>
      <c r="B266" s="23" t="s">
        <v>248</v>
      </c>
      <c r="C266" s="27" t="s">
        <v>151</v>
      </c>
      <c r="D266" s="58">
        <f>[2]кальк2!P270</f>
        <v>104.82364705000001</v>
      </c>
      <c r="E266" s="24">
        <f t="shared" si="76"/>
        <v>20.964729410000004</v>
      </c>
      <c r="F266" s="25">
        <v>125.78</v>
      </c>
    </row>
    <row r="267" spans="1:6">
      <c r="A267" s="18"/>
      <c r="B267" s="23" t="s">
        <v>249</v>
      </c>
      <c r="C267" s="27"/>
      <c r="D267" s="58"/>
      <c r="E267" s="73"/>
      <c r="F267" s="31"/>
    </row>
    <row r="268" spans="1:6">
      <c r="A268" s="18"/>
      <c r="B268" s="23" t="s">
        <v>245</v>
      </c>
      <c r="C268" s="27" t="s">
        <v>151</v>
      </c>
      <c r="D268" s="58">
        <f>[2]кальк2!P272</f>
        <v>77.838153750000004</v>
      </c>
      <c r="E268" s="24">
        <f t="shared" ref="E268:E271" si="78">D268*0.2</f>
        <v>15.567630750000001</v>
      </c>
      <c r="F268" s="25">
        <f t="shared" ref="F268:F271" si="79">D268+E268</f>
        <v>93.40578450000001</v>
      </c>
    </row>
    <row r="269" spans="1:6">
      <c r="A269" s="18"/>
      <c r="B269" s="23" t="s">
        <v>246</v>
      </c>
      <c r="C269" s="27" t="s">
        <v>151</v>
      </c>
      <c r="D269" s="58">
        <f>[2]кальк2!P273</f>
        <v>88.212574250000003</v>
      </c>
      <c r="E269" s="24">
        <f t="shared" si="78"/>
        <v>17.642514850000001</v>
      </c>
      <c r="F269" s="25">
        <v>105.85</v>
      </c>
    </row>
    <row r="270" spans="1:6">
      <c r="A270" s="18"/>
      <c r="B270" s="23" t="s">
        <v>247</v>
      </c>
      <c r="C270" s="27" t="s">
        <v>151</v>
      </c>
      <c r="D270" s="58">
        <f>[2]кальк2!P274</f>
        <v>115.18806755</v>
      </c>
      <c r="E270" s="24">
        <f t="shared" si="78"/>
        <v>23.03761351</v>
      </c>
      <c r="F270" s="25">
        <f t="shared" si="79"/>
        <v>138.22568106</v>
      </c>
    </row>
    <row r="271" spans="1:6">
      <c r="A271" s="18"/>
      <c r="B271" s="23" t="s">
        <v>248</v>
      </c>
      <c r="C271" s="27" t="s">
        <v>151</v>
      </c>
      <c r="D271" s="58">
        <f>[2]кальк2!P275</f>
        <v>133.88802444999999</v>
      </c>
      <c r="E271" s="24">
        <f t="shared" si="78"/>
        <v>26.777604889999999</v>
      </c>
      <c r="F271" s="25">
        <f t="shared" si="79"/>
        <v>160.66562933999998</v>
      </c>
    </row>
    <row r="272" spans="1:6">
      <c r="A272" s="18">
        <v>46</v>
      </c>
      <c r="B272" s="23" t="s">
        <v>250</v>
      </c>
      <c r="C272" s="27"/>
      <c r="D272" s="58"/>
      <c r="E272" s="26"/>
      <c r="F272" s="31"/>
    </row>
    <row r="273" spans="1:7">
      <c r="A273" s="18"/>
      <c r="B273" s="23" t="s">
        <v>251</v>
      </c>
      <c r="C273" s="27" t="s">
        <v>151</v>
      </c>
      <c r="D273" s="58">
        <f>[2]кальк2!P277</f>
        <v>54.180875009999994</v>
      </c>
      <c r="E273" s="24">
        <f>D273*0.2</f>
        <v>10.836175001999999</v>
      </c>
      <c r="F273" s="25">
        <f>D273+E273</f>
        <v>65.017050011999999</v>
      </c>
    </row>
    <row r="274" spans="1:7">
      <c r="A274" s="55">
        <v>47</v>
      </c>
      <c r="B274" s="65" t="s">
        <v>252</v>
      </c>
      <c r="C274" s="57"/>
      <c r="D274" s="58"/>
      <c r="E274" s="26"/>
      <c r="F274" s="31"/>
    </row>
    <row r="275" spans="1:7">
      <c r="A275" s="55"/>
      <c r="B275" s="65" t="s">
        <v>253</v>
      </c>
      <c r="C275" s="57"/>
      <c r="D275" s="58"/>
      <c r="E275" s="26"/>
      <c r="F275" s="31"/>
    </row>
    <row r="276" spans="1:7">
      <c r="A276" s="55"/>
      <c r="B276" s="65" t="s">
        <v>254</v>
      </c>
      <c r="C276" s="57"/>
      <c r="D276" s="58"/>
      <c r="E276" s="26"/>
      <c r="F276" s="31"/>
    </row>
    <row r="277" spans="1:7">
      <c r="A277" s="55"/>
      <c r="B277" s="74" t="s">
        <v>65</v>
      </c>
      <c r="C277" s="66" t="s">
        <v>51</v>
      </c>
      <c r="D277" s="58">
        <f>[2]кальк2!P281</f>
        <v>371.51091007000002</v>
      </c>
      <c r="E277" s="24">
        <f t="shared" ref="E277:E281" si="80">D277*0.2</f>
        <v>74.30218201400001</v>
      </c>
      <c r="F277" s="25">
        <f t="shared" ref="F277:F279" si="81">D277+E277</f>
        <v>445.813092084</v>
      </c>
    </row>
    <row r="278" spans="1:7">
      <c r="A278" s="55"/>
      <c r="B278" s="74" t="s">
        <v>255</v>
      </c>
      <c r="C278" s="66" t="s">
        <v>51</v>
      </c>
      <c r="D278" s="58">
        <f>[2]кальк2!P282</f>
        <v>417.93227382875</v>
      </c>
      <c r="E278" s="24">
        <f t="shared" si="80"/>
        <v>83.586454765750005</v>
      </c>
      <c r="F278" s="25">
        <f t="shared" si="81"/>
        <v>501.51872859449998</v>
      </c>
    </row>
    <row r="279" spans="1:7">
      <c r="A279" s="55"/>
      <c r="B279" s="74" t="s">
        <v>256</v>
      </c>
      <c r="C279" s="66" t="s">
        <v>51</v>
      </c>
      <c r="D279" s="58">
        <f>[2]кальк2!P283</f>
        <v>445.81709208399991</v>
      </c>
      <c r="E279" s="24">
        <f t="shared" si="80"/>
        <v>89.163418416799985</v>
      </c>
      <c r="F279" s="25">
        <f t="shared" si="81"/>
        <v>534.98051050079994</v>
      </c>
    </row>
    <row r="280" spans="1:7">
      <c r="A280" s="55"/>
      <c r="B280" s="74" t="s">
        <v>257</v>
      </c>
      <c r="C280" s="66" t="s">
        <v>51</v>
      </c>
      <c r="D280" s="58">
        <f>[2]кальк2!P284</f>
        <v>473.67191033925002</v>
      </c>
      <c r="E280" s="24">
        <f t="shared" si="80"/>
        <v>94.734382067850007</v>
      </c>
      <c r="F280" s="25">
        <v>568.4</v>
      </c>
      <c r="G280" s="75"/>
    </row>
    <row r="281" spans="1:7">
      <c r="A281" s="55"/>
      <c r="B281" s="74" t="s">
        <v>258</v>
      </c>
      <c r="C281" s="66" t="s">
        <v>51</v>
      </c>
      <c r="D281" s="58">
        <f>[2]кальк2!P285</f>
        <v>510.82500134625002</v>
      </c>
      <c r="E281" s="24">
        <f t="shared" si="80"/>
        <v>102.16500026925002</v>
      </c>
      <c r="F281" s="25">
        <v>613</v>
      </c>
      <c r="G281" s="75"/>
    </row>
    <row r="282" spans="1:7">
      <c r="A282" s="55"/>
      <c r="B282" s="65" t="s">
        <v>259</v>
      </c>
      <c r="C282" s="66"/>
      <c r="D282" s="58"/>
      <c r="E282" s="26"/>
      <c r="F282" s="31"/>
      <c r="G282" s="75"/>
    </row>
    <row r="283" spans="1:7">
      <c r="A283" s="55"/>
      <c r="B283" s="74" t="s">
        <v>65</v>
      </c>
      <c r="C283" s="66" t="s">
        <v>51</v>
      </c>
      <c r="D283" s="58">
        <f>[2]кальк2!P287</f>
        <v>288.40373281749999</v>
      </c>
      <c r="E283" s="24">
        <f t="shared" ref="E283:E287" si="82">D283*0.2</f>
        <v>57.680746563500001</v>
      </c>
      <c r="F283" s="25">
        <f t="shared" ref="F283:F286" si="83">D283+E283</f>
        <v>346.08447938099999</v>
      </c>
      <c r="G283" s="75"/>
    </row>
    <row r="284" spans="1:7">
      <c r="A284" s="55"/>
      <c r="B284" s="74" t="s">
        <v>255</v>
      </c>
      <c r="C284" s="66" t="s">
        <v>51</v>
      </c>
      <c r="D284" s="58">
        <f>[2]кальк2!P288</f>
        <v>325.05954631125002</v>
      </c>
      <c r="E284" s="24">
        <f t="shared" si="82"/>
        <v>65.011909262250001</v>
      </c>
      <c r="F284" s="25">
        <f t="shared" si="83"/>
        <v>390.07145557350003</v>
      </c>
      <c r="G284" s="75"/>
    </row>
    <row r="285" spans="1:7">
      <c r="A285" s="55"/>
      <c r="B285" s="74" t="s">
        <v>256</v>
      </c>
      <c r="C285" s="66" t="s">
        <v>51</v>
      </c>
      <c r="D285" s="58">
        <f>[2]кальк2!P289</f>
        <v>352.92436456649995</v>
      </c>
      <c r="E285" s="24">
        <f t="shared" si="82"/>
        <v>70.584872913299989</v>
      </c>
      <c r="F285" s="25">
        <v>423.5</v>
      </c>
      <c r="G285" s="75"/>
    </row>
    <row r="286" spans="1:7">
      <c r="A286" s="55"/>
      <c r="B286" s="74" t="s">
        <v>257</v>
      </c>
      <c r="C286" s="66" t="s">
        <v>51</v>
      </c>
      <c r="D286" s="58">
        <f>[2]кальк2!P290</f>
        <v>371.51091007000002</v>
      </c>
      <c r="E286" s="24">
        <f t="shared" si="82"/>
        <v>74.30218201400001</v>
      </c>
      <c r="F286" s="25">
        <f t="shared" si="83"/>
        <v>445.813092084</v>
      </c>
      <c r="G286" s="75"/>
    </row>
    <row r="287" spans="1:7" ht="13.8" thickBot="1">
      <c r="A287" s="76"/>
      <c r="B287" s="77" t="s">
        <v>258</v>
      </c>
      <c r="C287" s="78" t="s">
        <v>51</v>
      </c>
      <c r="D287" s="79">
        <f>[2]кальк2!P291</f>
        <v>399.37572832525001</v>
      </c>
      <c r="E287" s="35">
        <f t="shared" si="82"/>
        <v>79.875145665050013</v>
      </c>
      <c r="F287" s="80">
        <v>479.26</v>
      </c>
      <c r="G287" s="75"/>
    </row>
    <row r="288" spans="1:7">
      <c r="A288" s="20"/>
      <c r="B288" s="30"/>
      <c r="C288" s="81"/>
      <c r="D288" s="82"/>
    </row>
    <row r="289" spans="1:5">
      <c r="A289" s="20"/>
      <c r="B289" s="30"/>
      <c r="C289" s="81"/>
      <c r="D289" s="82"/>
    </row>
    <row r="290" spans="1:5" ht="13.8">
      <c r="A290" s="20"/>
      <c r="B290" s="83" t="s">
        <v>260</v>
      </c>
      <c r="D290" s="83" t="s">
        <v>261</v>
      </c>
      <c r="E290" s="84"/>
    </row>
    <row r="291" spans="1:5" ht="13.8">
      <c r="A291" s="20"/>
      <c r="B291" s="84"/>
      <c r="D291" s="84"/>
      <c r="E291" s="84"/>
    </row>
    <row r="292" spans="1:5" ht="13.8">
      <c r="B292" s="83" t="s">
        <v>262</v>
      </c>
      <c r="D292" s="84" t="s">
        <v>263</v>
      </c>
      <c r="E292" s="84"/>
    </row>
    <row r="293" spans="1:5" ht="13.8">
      <c r="B293" s="85"/>
      <c r="D293" s="86"/>
    </row>
    <row r="294" spans="1:5" ht="13.8">
      <c r="B294" s="87" t="s">
        <v>264</v>
      </c>
      <c r="D294" s="87" t="s">
        <v>265</v>
      </c>
    </row>
  </sheetData>
  <pageMargins left="0.98425196850393704" right="0" top="0.39370078740157483" bottom="0.39370078740157483" header="0.27559055118110237" footer="0.27559055118110237"/>
  <pageSetup paperSize="9" orientation="portrait" horizontalDpi="360" verticalDpi="36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selection activeCell="B43" sqref="B43"/>
    </sheetView>
  </sheetViews>
  <sheetFormatPr defaultRowHeight="13.2"/>
  <cols>
    <col min="1" max="1" width="6.44140625" customWidth="1"/>
    <col min="2" max="2" width="33.33203125" customWidth="1"/>
    <col min="3" max="3" width="5.44140625" customWidth="1"/>
    <col min="4" max="4" width="8.33203125" customWidth="1"/>
    <col min="5" max="5" width="8.5546875" customWidth="1"/>
    <col min="6" max="6" width="19.44140625" customWidth="1"/>
  </cols>
  <sheetData>
    <row r="1" spans="1:6" ht="13.8">
      <c r="A1" s="2"/>
      <c r="B1" s="108"/>
      <c r="C1" s="108"/>
      <c r="D1" s="108"/>
      <c r="E1" s="108"/>
    </row>
    <row r="2" spans="1:6" ht="13.8">
      <c r="A2" s="2"/>
      <c r="B2" s="108"/>
      <c r="C2" s="108"/>
      <c r="D2" s="108"/>
      <c r="E2" s="108"/>
    </row>
    <row r="3" spans="1:6" ht="13.8">
      <c r="A3" s="2"/>
      <c r="B3" s="108"/>
      <c r="C3" s="108"/>
      <c r="D3" s="108"/>
      <c r="E3" s="108"/>
    </row>
    <row r="4" spans="1:6" ht="13.8">
      <c r="A4" s="3" t="s">
        <v>917</v>
      </c>
      <c r="B4" s="4"/>
      <c r="C4" s="3"/>
      <c r="D4" s="3"/>
      <c r="E4" s="3"/>
      <c r="F4" s="4"/>
    </row>
    <row r="5" spans="1:6" ht="13.8">
      <c r="A5" s="3"/>
      <c r="B5" s="1"/>
      <c r="C5" s="1"/>
      <c r="D5" s="1"/>
      <c r="E5" s="1"/>
      <c r="F5" s="1"/>
    </row>
    <row r="6" spans="1:6" ht="15.6">
      <c r="A6" s="414" t="s">
        <v>918</v>
      </c>
      <c r="C6" s="1"/>
      <c r="D6" s="1"/>
      <c r="E6" s="1"/>
      <c r="F6" s="1"/>
    </row>
    <row r="7" spans="1:6">
      <c r="A7" s="2"/>
      <c r="B7" s="531" t="s">
        <v>919</v>
      </c>
      <c r="C7" s="531"/>
      <c r="D7" s="531"/>
      <c r="E7" s="531"/>
    </row>
    <row r="8" spans="1:6" ht="13.8" thickBot="1">
      <c r="C8" s="527" t="s">
        <v>920</v>
      </c>
      <c r="D8" s="527"/>
      <c r="E8" s="527"/>
      <c r="F8" s="527"/>
    </row>
    <row r="9" spans="1:6">
      <c r="A9" s="6"/>
      <c r="B9" s="7"/>
      <c r="C9" s="7"/>
      <c r="D9" s="333"/>
      <c r="E9" s="333"/>
      <c r="F9" s="333" t="s">
        <v>4</v>
      </c>
    </row>
    <row r="10" spans="1:6">
      <c r="A10" s="8" t="s">
        <v>6</v>
      </c>
      <c r="B10" s="9" t="s">
        <v>7</v>
      </c>
      <c r="C10" s="9" t="s">
        <v>8</v>
      </c>
      <c r="D10" s="22" t="s">
        <v>39</v>
      </c>
      <c r="E10" s="22" t="s">
        <v>14</v>
      </c>
      <c r="F10" s="415" t="s">
        <v>10</v>
      </c>
    </row>
    <row r="11" spans="1:6">
      <c r="A11" s="8" t="s">
        <v>11</v>
      </c>
      <c r="B11" s="9" t="s">
        <v>12</v>
      </c>
      <c r="C11" s="9" t="s">
        <v>13</v>
      </c>
      <c r="D11" s="22" t="s">
        <v>14</v>
      </c>
      <c r="E11" s="416">
        <v>0.2</v>
      </c>
      <c r="F11" s="22" t="s">
        <v>14</v>
      </c>
    </row>
    <row r="12" spans="1:6" ht="13.8" thickBot="1">
      <c r="A12" s="8"/>
      <c r="B12" s="9"/>
      <c r="C12" s="9"/>
      <c r="D12" s="22" t="s">
        <v>9</v>
      </c>
      <c r="E12" s="22" t="s">
        <v>9</v>
      </c>
      <c r="F12" s="22" t="s">
        <v>9</v>
      </c>
    </row>
    <row r="13" spans="1:6" ht="14.4" thickTop="1" thickBot="1">
      <c r="A13" s="417">
        <v>1</v>
      </c>
      <c r="B13" s="121">
        <v>2</v>
      </c>
      <c r="C13" s="121">
        <v>3</v>
      </c>
      <c r="D13" s="121">
        <v>5</v>
      </c>
      <c r="E13" s="121">
        <v>5</v>
      </c>
      <c r="F13" s="418">
        <v>7</v>
      </c>
    </row>
    <row r="14" spans="1:6">
      <c r="A14" s="6"/>
      <c r="B14" s="125"/>
      <c r="C14" s="17"/>
      <c r="D14" s="419"/>
      <c r="E14" s="419"/>
      <c r="F14" s="392"/>
    </row>
    <row r="15" spans="1:6">
      <c r="A15" s="8">
        <v>1</v>
      </c>
      <c r="B15" s="123" t="s">
        <v>921</v>
      </c>
      <c r="C15" s="21" t="s">
        <v>226</v>
      </c>
      <c r="D15" s="420">
        <f>[17]кальк!O25</f>
        <v>335.19</v>
      </c>
      <c r="E15" s="420">
        <v>67.040000000000006</v>
      </c>
      <c r="F15" s="22">
        <v>402.23</v>
      </c>
    </row>
    <row r="16" spans="1:6">
      <c r="A16" s="8"/>
      <c r="B16" s="123" t="s">
        <v>922</v>
      </c>
      <c r="C16" s="21"/>
      <c r="D16" s="421"/>
      <c r="E16" s="421"/>
      <c r="F16" s="415"/>
    </row>
    <row r="17" spans="1:6" ht="13.8" thickBot="1">
      <c r="A17" s="336"/>
      <c r="B17" s="422"/>
      <c r="C17" s="144"/>
      <c r="D17" s="423"/>
      <c r="E17" s="423"/>
      <c r="F17" s="424"/>
    </row>
    <row r="18" spans="1:6" ht="0.75" customHeight="1">
      <c r="A18" s="8"/>
      <c r="B18" s="365"/>
      <c r="C18" s="21"/>
      <c r="D18" s="421"/>
      <c r="E18" s="421"/>
      <c r="F18" s="22"/>
    </row>
    <row r="19" spans="1:6" hidden="1">
      <c r="A19" s="8"/>
      <c r="B19" s="366"/>
      <c r="C19" s="21"/>
      <c r="D19" s="9"/>
      <c r="E19" s="9"/>
      <c r="F19" s="22"/>
    </row>
    <row r="20" spans="1:6" ht="13.8" hidden="1" thickBot="1">
      <c r="A20" s="336"/>
      <c r="B20" s="367"/>
      <c r="C20" s="144"/>
      <c r="D20" s="425"/>
      <c r="E20" s="425"/>
      <c r="F20" s="424"/>
    </row>
    <row r="21" spans="1:6" hidden="1">
      <c r="A21" s="117"/>
      <c r="B21" s="242"/>
      <c r="C21" s="9"/>
      <c r="D21" s="9"/>
      <c r="E21" s="9"/>
      <c r="F21" s="9"/>
    </row>
    <row r="22" spans="1:6" hidden="1">
      <c r="A22" s="117"/>
      <c r="B22" s="242"/>
      <c r="C22" s="9"/>
      <c r="D22" s="9"/>
      <c r="E22" s="9"/>
      <c r="F22" s="346"/>
    </row>
    <row r="23" spans="1:6" hidden="1">
      <c r="A23" s="117"/>
      <c r="B23" s="242"/>
      <c r="C23" s="9"/>
      <c r="D23" s="9"/>
      <c r="E23" s="9"/>
      <c r="F23" s="9"/>
    </row>
    <row r="24" spans="1:6" hidden="1">
      <c r="A24" s="117"/>
      <c r="B24" s="242"/>
      <c r="C24" s="9"/>
      <c r="D24" s="9"/>
      <c r="E24" s="9"/>
      <c r="F24" s="346"/>
    </row>
    <row r="25" spans="1:6" hidden="1">
      <c r="A25" s="117"/>
      <c r="B25" s="242"/>
      <c r="C25" s="9"/>
      <c r="D25" s="9"/>
      <c r="E25" s="9"/>
      <c r="F25" s="9"/>
    </row>
    <row r="26" spans="1:6" hidden="1">
      <c r="A26" s="117"/>
      <c r="B26" s="242"/>
      <c r="C26" s="9"/>
      <c r="D26" s="9"/>
      <c r="E26" s="9"/>
      <c r="F26" s="346"/>
    </row>
    <row r="27" spans="1:6" hidden="1">
      <c r="A27" s="117"/>
      <c r="B27" s="242"/>
      <c r="C27" s="346"/>
      <c r="D27" s="9"/>
      <c r="E27" s="9"/>
      <c r="F27" s="346"/>
    </row>
    <row r="28" spans="1:6" hidden="1">
      <c r="A28" s="117"/>
      <c r="B28" s="242"/>
      <c r="C28" s="9"/>
      <c r="D28" s="9"/>
      <c r="E28" s="9"/>
      <c r="F28" s="9"/>
    </row>
    <row r="29" spans="1:6" hidden="1">
      <c r="A29" s="117"/>
      <c r="B29" s="242"/>
      <c r="C29" s="9"/>
      <c r="D29" s="9"/>
      <c r="E29" s="9"/>
      <c r="F29" s="346"/>
    </row>
    <row r="30" spans="1:6" ht="13.8" hidden="1" thickBot="1">
      <c r="A30" s="347"/>
      <c r="B30" s="244"/>
      <c r="C30" s="348"/>
      <c r="D30" s="348"/>
      <c r="E30" s="348"/>
      <c r="F30" s="347"/>
    </row>
    <row r="31" spans="1:6">
      <c r="A31" s="30"/>
      <c r="B31" s="30"/>
      <c r="C31" s="20"/>
      <c r="D31" s="20"/>
      <c r="E31" s="20"/>
    </row>
    <row r="32" spans="1:6">
      <c r="A32" s="38"/>
    </row>
    <row r="36" spans="1:2">
      <c r="A36" s="39"/>
    </row>
    <row r="37" spans="1:2">
      <c r="A37" s="39"/>
      <c r="B37" s="38"/>
    </row>
  </sheetData>
  <mergeCells count="2">
    <mergeCell ref="B7:E7"/>
    <mergeCell ref="C8:F8"/>
  </mergeCells>
  <pageMargins left="0.98425196850393704" right="0" top="0.59055118110236227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C2:F26"/>
  <sheetViews>
    <sheetView workbookViewId="0">
      <selection activeCell="E1" sqref="E1:E1048576"/>
    </sheetView>
  </sheetViews>
  <sheetFormatPr defaultColWidth="9.109375" defaultRowHeight="13.8"/>
  <cols>
    <col min="1" max="2" width="9.109375" style="157"/>
    <col min="3" max="3" width="5.44140625" style="157" customWidth="1"/>
    <col min="4" max="4" width="22" style="157" customWidth="1"/>
    <col min="5" max="5" width="18.77734375" style="160" customWidth="1"/>
    <col min="6" max="16384" width="9.109375" style="157"/>
  </cols>
  <sheetData>
    <row r="2" spans="3:6">
      <c r="C2" s="159" t="s">
        <v>495</v>
      </c>
      <c r="D2" s="158"/>
    </row>
    <row r="3" spans="3:6">
      <c r="C3" s="158" t="s">
        <v>923</v>
      </c>
      <c r="D3" s="158"/>
    </row>
    <row r="4" spans="3:6">
      <c r="C4" s="158"/>
      <c r="D4" s="158"/>
    </row>
    <row r="5" spans="3:6">
      <c r="C5" s="158"/>
      <c r="D5" s="158"/>
    </row>
    <row r="6" spans="3:6">
      <c r="C6" s="296"/>
      <c r="D6" s="426" t="s">
        <v>42</v>
      </c>
      <c r="E6" s="427" t="s">
        <v>38</v>
      </c>
      <c r="F6"/>
    </row>
    <row r="7" spans="3:6" s="311" customFormat="1">
      <c r="C7" s="309" t="s">
        <v>6</v>
      </c>
      <c r="D7" s="308"/>
      <c r="E7" s="428"/>
      <c r="F7" s="310"/>
    </row>
    <row r="8" spans="3:6" s="311" customFormat="1">
      <c r="C8" s="309" t="s">
        <v>11</v>
      </c>
      <c r="D8" s="309" t="s">
        <v>924</v>
      </c>
      <c r="E8" s="429" t="s">
        <v>500</v>
      </c>
      <c r="F8" s="310"/>
    </row>
    <row r="9" spans="3:6" s="311" customFormat="1">
      <c r="C9" s="430"/>
      <c r="D9" s="430"/>
      <c r="E9" s="431" t="s">
        <v>9</v>
      </c>
      <c r="F9" s="310"/>
    </row>
    <row r="10" spans="3:6" s="311" customFormat="1">
      <c r="C10" s="308"/>
      <c r="D10" s="308"/>
      <c r="E10" s="309"/>
      <c r="F10" s="310"/>
    </row>
    <row r="11" spans="3:6" s="311" customFormat="1">
      <c r="C11" s="309" t="s">
        <v>470</v>
      </c>
      <c r="D11" s="312" t="s">
        <v>630</v>
      </c>
      <c r="E11" s="432">
        <v>9.7100000000000009</v>
      </c>
      <c r="F11" s="310"/>
    </row>
    <row r="12" spans="3:6" s="311" customFormat="1">
      <c r="C12" s="308"/>
      <c r="D12" s="308" t="s">
        <v>925</v>
      </c>
      <c r="E12" s="433"/>
      <c r="F12" s="310"/>
    </row>
    <row r="13" spans="3:6" s="311" customFormat="1">
      <c r="C13" s="308"/>
      <c r="E13" s="433"/>
      <c r="F13" s="310"/>
    </row>
    <row r="14" spans="3:6" s="311" customFormat="1">
      <c r="C14" s="309"/>
      <c r="D14" s="308"/>
      <c r="E14" s="433"/>
      <c r="F14" s="310"/>
    </row>
    <row r="15" spans="3:6">
      <c r="C15" s="301">
        <v>2</v>
      </c>
      <c r="D15" s="316" t="s">
        <v>513</v>
      </c>
      <c r="E15" s="434">
        <v>190.82</v>
      </c>
      <c r="F15" s="298"/>
    </row>
    <row r="16" spans="3:6">
      <c r="C16" s="301">
        <v>3</v>
      </c>
      <c r="D16" s="318" t="s">
        <v>633</v>
      </c>
      <c r="E16" s="435"/>
      <c r="F16" s="298"/>
    </row>
    <row r="17" spans="3:6">
      <c r="C17" s="302"/>
      <c r="D17" s="302" t="s">
        <v>634</v>
      </c>
      <c r="E17" s="434">
        <v>1292.8900000000001</v>
      </c>
      <c r="F17" s="298"/>
    </row>
    <row r="18" spans="3:6">
      <c r="C18" s="302"/>
      <c r="D18" s="302"/>
      <c r="E18" s="435"/>
      <c r="F18" s="298"/>
    </row>
    <row r="19" spans="3:6">
      <c r="C19" s="302"/>
      <c r="D19" s="301" t="s">
        <v>516</v>
      </c>
      <c r="E19" s="434">
        <f>E11+E15+E17</f>
        <v>1493.42</v>
      </c>
      <c r="F19" s="298"/>
    </row>
    <row r="20" spans="3:6">
      <c r="C20" s="302"/>
      <c r="D20" s="302"/>
      <c r="E20" s="435"/>
      <c r="F20" s="298"/>
    </row>
    <row r="21" spans="3:6">
      <c r="C21" s="302"/>
      <c r="D21" s="301" t="s">
        <v>14</v>
      </c>
      <c r="E21" s="435">
        <f>ROUND(E19*20/100,2)</f>
        <v>298.68</v>
      </c>
      <c r="F21" s="298"/>
    </row>
    <row r="22" spans="3:6">
      <c r="C22" s="302"/>
      <c r="D22" s="302"/>
      <c r="E22" s="435"/>
      <c r="F22" s="298"/>
    </row>
    <row r="23" spans="3:6">
      <c r="C23" s="302"/>
      <c r="D23" s="301" t="s">
        <v>517</v>
      </c>
      <c r="E23" s="434">
        <f>E19+E21</f>
        <v>1792.1000000000001</v>
      </c>
      <c r="F23" s="298"/>
    </row>
    <row r="24" spans="3:6">
      <c r="C24" s="306"/>
      <c r="D24" s="306"/>
      <c r="E24" s="436"/>
      <c r="F24" s="298"/>
    </row>
    <row r="25" spans="3:6">
      <c r="C25" s="298"/>
      <c r="D25" s="298"/>
      <c r="E25" s="437"/>
      <c r="F25" s="298"/>
    </row>
    <row r="26" spans="3:6">
      <c r="C26" s="298"/>
      <c r="D26" s="298"/>
      <c r="E26" s="437"/>
      <c r="F26" s="298"/>
    </row>
  </sheetData>
  <pageMargins left="0.59055118110236227" right="0.19685039370078741" top="0.19685039370078741" bottom="0.19685039370078741" header="0.51181102362204722" footer="0.51181102362204722"/>
  <pageSetup paperSize="9" scale="9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85"/>
  <sheetViews>
    <sheetView zoomScale="120" workbookViewId="0">
      <selection activeCell="F23" sqref="F23"/>
    </sheetView>
  </sheetViews>
  <sheetFormatPr defaultColWidth="9.109375" defaultRowHeight="13.2"/>
  <cols>
    <col min="1" max="1" width="5.44140625" style="29" customWidth="1"/>
    <col min="2" max="2" width="37.33203125" style="29" customWidth="1"/>
    <col min="3" max="3" width="7.6640625" style="29" customWidth="1"/>
    <col min="4" max="4" width="11.33203125" style="439" customWidth="1"/>
    <col min="5" max="5" width="11.109375" style="439" customWidth="1"/>
    <col min="6" max="6" width="9.109375" style="439"/>
    <col min="7" max="16384" width="9.109375" style="29"/>
  </cols>
  <sheetData>
    <row r="1" spans="1:7">
      <c r="C1" s="438"/>
    </row>
    <row r="2" spans="1:7">
      <c r="A2" s="440" t="s">
        <v>926</v>
      </c>
      <c r="B2" s="441"/>
      <c r="C2" s="441"/>
    </row>
    <row r="3" spans="1:7">
      <c r="A3" s="440" t="s">
        <v>927</v>
      </c>
      <c r="B3" s="441"/>
      <c r="C3" s="440"/>
    </row>
    <row r="4" spans="1:7">
      <c r="A4" s="441" t="s">
        <v>2</v>
      </c>
      <c r="B4" s="440"/>
      <c r="C4" s="441"/>
    </row>
    <row r="5" spans="1:7">
      <c r="A5" s="441"/>
      <c r="B5" s="440"/>
      <c r="C5" s="441"/>
    </row>
    <row r="6" spans="1:7" ht="13.8" thickBot="1">
      <c r="C6" s="442"/>
      <c r="D6" s="443" t="s">
        <v>920</v>
      </c>
    </row>
    <row r="7" spans="1:7">
      <c r="A7" s="444" t="s">
        <v>6</v>
      </c>
      <c r="B7" s="444" t="s">
        <v>43</v>
      </c>
      <c r="C7" s="444" t="s">
        <v>44</v>
      </c>
      <c r="D7" s="445"/>
      <c r="E7" s="446" t="s">
        <v>14</v>
      </c>
      <c r="F7" s="445" t="s">
        <v>4</v>
      </c>
    </row>
    <row r="8" spans="1:7">
      <c r="A8" s="447" t="s">
        <v>45</v>
      </c>
      <c r="B8" s="447" t="s">
        <v>46</v>
      </c>
      <c r="C8" s="447" t="s">
        <v>13</v>
      </c>
      <c r="D8" s="448" t="s">
        <v>269</v>
      </c>
      <c r="E8" s="449" t="s">
        <v>613</v>
      </c>
      <c r="F8" s="448" t="s">
        <v>47</v>
      </c>
    </row>
    <row r="9" spans="1:7">
      <c r="A9" s="447"/>
      <c r="B9" s="447"/>
      <c r="C9" s="447"/>
      <c r="D9" s="448" t="s">
        <v>484</v>
      </c>
      <c r="E9" s="449" t="s">
        <v>9</v>
      </c>
      <c r="F9" s="450" t="s">
        <v>928</v>
      </c>
    </row>
    <row r="10" spans="1:7" ht="13.8" thickBot="1">
      <c r="A10" s="451"/>
      <c r="B10" s="451"/>
      <c r="C10" s="451"/>
      <c r="D10" s="452" t="s">
        <v>9</v>
      </c>
      <c r="E10" s="453"/>
      <c r="F10" s="452" t="s">
        <v>9</v>
      </c>
    </row>
    <row r="11" spans="1:7">
      <c r="A11" s="67">
        <v>1</v>
      </c>
      <c r="B11" s="68" t="s">
        <v>929</v>
      </c>
      <c r="C11" s="67"/>
      <c r="D11" s="448"/>
      <c r="E11" s="449"/>
      <c r="F11" s="445"/>
    </row>
    <row r="12" spans="1:7">
      <c r="A12" s="67"/>
      <c r="B12" s="68" t="s">
        <v>930</v>
      </c>
      <c r="C12" s="67"/>
      <c r="D12" s="454"/>
      <c r="E12" s="449"/>
      <c r="F12" s="448"/>
    </row>
    <row r="13" spans="1:7">
      <c r="A13" s="67"/>
      <c r="B13" s="68" t="s">
        <v>931</v>
      </c>
      <c r="C13" s="67"/>
      <c r="D13" s="454"/>
      <c r="E13" s="449"/>
      <c r="F13" s="448"/>
    </row>
    <row r="14" spans="1:7">
      <c r="A14" s="67"/>
      <c r="B14" s="68" t="s">
        <v>932</v>
      </c>
      <c r="C14" s="67"/>
      <c r="D14" s="454"/>
      <c r="E14" s="449"/>
      <c r="F14" s="448"/>
    </row>
    <row r="15" spans="1:7">
      <c r="A15" s="455"/>
      <c r="B15" s="456" t="s">
        <v>933</v>
      </c>
      <c r="C15" s="457" t="s">
        <v>51</v>
      </c>
      <c r="D15" s="454">
        <f>[18]кальк25!P20</f>
        <v>924.92235000000016</v>
      </c>
      <c r="E15" s="458">
        <v>184.98764999999992</v>
      </c>
      <c r="F15" s="448">
        <v>1109.9100000000001</v>
      </c>
      <c r="G15" s="459"/>
    </row>
    <row r="16" spans="1:7">
      <c r="A16" s="455"/>
      <c r="B16" s="460" t="s">
        <v>53</v>
      </c>
      <c r="C16" s="457" t="s">
        <v>51</v>
      </c>
      <c r="D16" s="454">
        <f>[18]кальк25!P21</f>
        <v>1021.1971400000002</v>
      </c>
      <c r="E16" s="458">
        <v>204.24285999999984</v>
      </c>
      <c r="F16" s="448">
        <v>1225.44</v>
      </c>
      <c r="G16" s="459"/>
    </row>
    <row r="17" spans="1:7">
      <c r="A17" s="455"/>
      <c r="B17" s="460" t="s">
        <v>54</v>
      </c>
      <c r="C17" s="457" t="s">
        <v>51</v>
      </c>
      <c r="D17" s="454">
        <f>[18]кальк25!P22</f>
        <v>1130.0321200000001</v>
      </c>
      <c r="E17" s="458">
        <v>226.00787999999989</v>
      </c>
      <c r="F17" s="448">
        <v>1356.04</v>
      </c>
      <c r="G17" s="459"/>
    </row>
    <row r="18" spans="1:7">
      <c r="A18" s="67">
        <v>2</v>
      </c>
      <c r="B18" s="65" t="s">
        <v>100</v>
      </c>
      <c r="C18" s="27"/>
      <c r="D18" s="133"/>
      <c r="E18" s="461"/>
      <c r="F18" s="448"/>
      <c r="G18" s="459"/>
    </row>
    <row r="19" spans="1:7">
      <c r="A19" s="67"/>
      <c r="B19" s="65" t="s">
        <v>101</v>
      </c>
      <c r="C19" s="27" t="s">
        <v>102</v>
      </c>
      <c r="D19" s="454">
        <f>[18]кальк25!P24</f>
        <v>168.54642000000001</v>
      </c>
      <c r="E19" s="461">
        <v>33.713579999999979</v>
      </c>
      <c r="F19" s="448">
        <v>202.26</v>
      </c>
      <c r="G19" s="459"/>
    </row>
    <row r="20" spans="1:7">
      <c r="A20" s="67"/>
      <c r="B20" s="65" t="s">
        <v>103</v>
      </c>
      <c r="C20" s="27" t="s">
        <v>104</v>
      </c>
      <c r="D20" s="133"/>
      <c r="E20" s="461"/>
      <c r="F20" s="448"/>
      <c r="G20" s="459"/>
    </row>
    <row r="21" spans="1:7">
      <c r="A21" s="67"/>
      <c r="B21" s="65"/>
      <c r="C21" s="27" t="s">
        <v>105</v>
      </c>
      <c r="D21" s="133"/>
      <c r="E21" s="461"/>
      <c r="F21" s="448"/>
      <c r="G21" s="459"/>
    </row>
    <row r="22" spans="1:7">
      <c r="A22" s="67"/>
      <c r="B22" s="65"/>
      <c r="C22" s="27" t="s">
        <v>102</v>
      </c>
      <c r="D22" s="454">
        <f>[18]кальк25!P27</f>
        <v>67.384419999999992</v>
      </c>
      <c r="E22" s="461">
        <v>13.475580000000008</v>
      </c>
      <c r="F22" s="448">
        <v>80.86</v>
      </c>
      <c r="G22" s="459"/>
    </row>
    <row r="23" spans="1:7">
      <c r="A23" s="67">
        <v>3</v>
      </c>
      <c r="B23" s="68" t="s">
        <v>934</v>
      </c>
      <c r="C23" s="69" t="s">
        <v>102</v>
      </c>
      <c r="D23" s="454">
        <f>[18]кальк25!P28</f>
        <v>6718.0956000000006</v>
      </c>
      <c r="E23" s="458">
        <v>1343.6143999999995</v>
      </c>
      <c r="F23" s="448">
        <v>8061.71</v>
      </c>
      <c r="G23" s="459"/>
    </row>
    <row r="24" spans="1:7">
      <c r="A24" s="67">
        <v>4</v>
      </c>
      <c r="B24" s="68" t="s">
        <v>106</v>
      </c>
      <c r="C24" s="69"/>
      <c r="D24" s="454"/>
      <c r="E24" s="458"/>
      <c r="F24" s="448"/>
      <c r="G24" s="459"/>
    </row>
    <row r="25" spans="1:7">
      <c r="A25" s="67"/>
      <c r="B25" s="68" t="s">
        <v>107</v>
      </c>
      <c r="C25" s="69"/>
      <c r="D25" s="454"/>
      <c r="E25" s="458"/>
      <c r="F25" s="448"/>
      <c r="G25" s="459"/>
    </row>
    <row r="26" spans="1:7">
      <c r="A26" s="450"/>
      <c r="B26" s="32" t="s">
        <v>935</v>
      </c>
      <c r="C26" s="462" t="s">
        <v>102</v>
      </c>
      <c r="D26" s="454">
        <f>[18]кальк25!P31</f>
        <v>5186.9409100000003</v>
      </c>
      <c r="E26" s="458">
        <v>1037.3890899999997</v>
      </c>
      <c r="F26" s="448">
        <v>6224.33</v>
      </c>
      <c r="G26" s="459"/>
    </row>
    <row r="27" spans="1:7">
      <c r="A27" s="450"/>
      <c r="B27" s="463" t="s">
        <v>113</v>
      </c>
      <c r="C27" s="462" t="s">
        <v>102</v>
      </c>
      <c r="D27" s="454">
        <f>[18]кальк25!P32</f>
        <v>6571.4585400000005</v>
      </c>
      <c r="E27" s="458">
        <v>1314.2914599999995</v>
      </c>
      <c r="F27" s="448">
        <v>7885.75</v>
      </c>
      <c r="G27" s="459"/>
    </row>
    <row r="28" spans="1:7">
      <c r="A28" s="450">
        <v>5</v>
      </c>
      <c r="B28" s="136" t="s">
        <v>936</v>
      </c>
      <c r="C28" s="462"/>
      <c r="D28" s="454"/>
      <c r="E28" s="458"/>
      <c r="F28" s="448"/>
      <c r="G28" s="459"/>
    </row>
    <row r="29" spans="1:7">
      <c r="A29" s="450"/>
      <c r="B29" s="136" t="s">
        <v>937</v>
      </c>
      <c r="C29" s="462"/>
      <c r="D29" s="454"/>
      <c r="E29" s="458"/>
      <c r="F29" s="448"/>
      <c r="G29" s="459"/>
    </row>
    <row r="30" spans="1:7">
      <c r="A30" s="450"/>
      <c r="B30" s="463" t="s">
        <v>65</v>
      </c>
      <c r="C30" s="462" t="s">
        <v>214</v>
      </c>
      <c r="D30" s="454">
        <f>[18]кальк25!P35</f>
        <v>43844.865740000001</v>
      </c>
      <c r="E30" s="458">
        <v>8768.9742599999954</v>
      </c>
      <c r="F30" s="448">
        <v>52613.84</v>
      </c>
      <c r="G30" s="459"/>
    </row>
    <row r="31" spans="1:7">
      <c r="A31" s="450"/>
      <c r="B31" s="463" t="s">
        <v>938</v>
      </c>
      <c r="C31" s="462" t="s">
        <v>214</v>
      </c>
      <c r="D31" s="454">
        <f>[18]кальк25!P36</f>
        <v>45025.968079999999</v>
      </c>
      <c r="E31" s="458">
        <v>9005.1919200000048</v>
      </c>
      <c r="F31" s="448">
        <v>54031.16</v>
      </c>
      <c r="G31" s="459"/>
    </row>
    <row r="32" spans="1:7">
      <c r="A32" s="450"/>
      <c r="B32" s="32" t="s">
        <v>194</v>
      </c>
      <c r="C32" s="462" t="s">
        <v>214</v>
      </c>
      <c r="D32" s="454">
        <f>[18]кальк25!P37</f>
        <v>46474.470150000001</v>
      </c>
      <c r="E32" s="458">
        <v>9294.8898499999996</v>
      </c>
      <c r="F32" s="448">
        <v>55769.36</v>
      </c>
      <c r="G32" s="459"/>
    </row>
    <row r="33" spans="1:7">
      <c r="A33" s="455">
        <v>6</v>
      </c>
      <c r="B33" s="464" t="s">
        <v>939</v>
      </c>
      <c r="C33" s="69"/>
      <c r="D33" s="454"/>
      <c r="E33" s="458"/>
      <c r="F33" s="448"/>
      <c r="G33" s="459"/>
    </row>
    <row r="34" spans="1:7">
      <c r="A34" s="455"/>
      <c r="B34" s="464" t="s">
        <v>166</v>
      </c>
      <c r="C34" s="69"/>
      <c r="D34" s="454"/>
      <c r="E34" s="458"/>
      <c r="F34" s="448"/>
      <c r="G34" s="459"/>
    </row>
    <row r="35" spans="1:7">
      <c r="A35" s="455"/>
      <c r="B35" s="464" t="s">
        <v>940</v>
      </c>
      <c r="C35" s="69"/>
      <c r="D35" s="454"/>
      <c r="E35" s="458"/>
      <c r="F35" s="448"/>
      <c r="G35" s="459"/>
    </row>
    <row r="36" spans="1:7">
      <c r="A36" s="455"/>
      <c r="B36" s="460" t="s">
        <v>168</v>
      </c>
      <c r="C36" s="69" t="s">
        <v>151</v>
      </c>
      <c r="D36" s="454">
        <f>[18]кальк25!P41</f>
        <v>260.27829000000003</v>
      </c>
      <c r="E36" s="458">
        <v>52.051709999999957</v>
      </c>
      <c r="F36" s="448">
        <v>312.33</v>
      </c>
      <c r="G36" s="459"/>
    </row>
    <row r="37" spans="1:7">
      <c r="A37" s="455"/>
      <c r="B37" s="460" t="s">
        <v>54</v>
      </c>
      <c r="C37" s="69" t="s">
        <v>151</v>
      </c>
      <c r="D37" s="454">
        <f>[18]кальк25!P42</f>
        <v>455.21399999999994</v>
      </c>
      <c r="E37" s="458">
        <v>91.046000000000049</v>
      </c>
      <c r="F37" s="448">
        <v>546.26</v>
      </c>
      <c r="G37" s="459"/>
    </row>
    <row r="38" spans="1:7">
      <c r="A38" s="455">
        <v>7</v>
      </c>
      <c r="B38" s="456" t="s">
        <v>941</v>
      </c>
      <c r="C38" s="69"/>
      <c r="D38" s="454"/>
      <c r="E38" s="458"/>
      <c r="F38" s="448"/>
      <c r="G38" s="459"/>
    </row>
    <row r="39" spans="1:7">
      <c r="A39" s="450"/>
      <c r="B39" s="465" t="s">
        <v>634</v>
      </c>
      <c r="C39" s="69" t="s">
        <v>151</v>
      </c>
      <c r="D39" s="454">
        <f>[18]кальк25!P44</f>
        <v>342.16244</v>
      </c>
      <c r="E39" s="458">
        <v>68.427559999999971</v>
      </c>
      <c r="F39" s="448">
        <v>410.59</v>
      </c>
      <c r="G39" s="459"/>
    </row>
    <row r="40" spans="1:7">
      <c r="A40" s="450">
        <v>8</v>
      </c>
      <c r="B40" s="30" t="s">
        <v>250</v>
      </c>
      <c r="C40" s="27"/>
      <c r="D40" s="454"/>
      <c r="E40" s="458"/>
      <c r="F40" s="448"/>
      <c r="G40" s="459"/>
    </row>
    <row r="41" spans="1:7">
      <c r="A41" s="450"/>
      <c r="B41" s="30" t="s">
        <v>251</v>
      </c>
      <c r="C41" s="27" t="s">
        <v>151</v>
      </c>
      <c r="D41" s="454">
        <f>[18]кальк25!P46</f>
        <v>54.144039999999997</v>
      </c>
      <c r="E41" s="458">
        <v>10.825960000000002</v>
      </c>
      <c r="F41" s="448">
        <v>64.97</v>
      </c>
      <c r="G41" s="459"/>
    </row>
    <row r="42" spans="1:7">
      <c r="A42" s="455">
        <v>9</v>
      </c>
      <c r="B42" s="464" t="s">
        <v>942</v>
      </c>
      <c r="C42" s="69"/>
      <c r="D42" s="454"/>
      <c r="E42" s="458"/>
      <c r="F42" s="448"/>
      <c r="G42" s="459"/>
    </row>
    <row r="43" spans="1:7">
      <c r="A43" s="455"/>
      <c r="B43" s="460" t="s">
        <v>943</v>
      </c>
      <c r="C43" s="69" t="s">
        <v>151</v>
      </c>
      <c r="D43" s="454">
        <f>[18]кальк25!P48</f>
        <v>2348.7708700000003</v>
      </c>
      <c r="E43" s="458">
        <v>469.75912999999991</v>
      </c>
      <c r="F43" s="448">
        <v>2818.53</v>
      </c>
      <c r="G43" s="459"/>
    </row>
    <row r="44" spans="1:7">
      <c r="A44" s="455"/>
      <c r="B44" s="460" t="s">
        <v>944</v>
      </c>
      <c r="C44" s="69" t="s">
        <v>151</v>
      </c>
      <c r="D44" s="454">
        <f>[18]кальк25!P49</f>
        <v>3592.6202499999999</v>
      </c>
      <c r="E44" s="458">
        <v>718.51975000000039</v>
      </c>
      <c r="F44" s="448">
        <v>4311.1400000000003</v>
      </c>
      <c r="G44" s="459"/>
    </row>
    <row r="45" spans="1:7">
      <c r="A45" s="455"/>
      <c r="B45" s="460" t="s">
        <v>945</v>
      </c>
      <c r="C45" s="69" t="s">
        <v>151</v>
      </c>
      <c r="D45" s="454">
        <f>[18]кальк25!P50</f>
        <v>4924.0724499999997</v>
      </c>
      <c r="E45" s="458">
        <v>984.81755000000067</v>
      </c>
      <c r="F45" s="448">
        <v>5908.89</v>
      </c>
      <c r="G45" s="459"/>
    </row>
    <row r="46" spans="1:7">
      <c r="A46" s="455"/>
      <c r="B46" s="460" t="s">
        <v>946</v>
      </c>
      <c r="C46" s="69" t="s">
        <v>151</v>
      </c>
      <c r="D46" s="454">
        <f>[18]кальк25!P51</f>
        <v>6204.2595799999999</v>
      </c>
      <c r="E46" s="458">
        <v>1240.8504199999998</v>
      </c>
      <c r="F46" s="448">
        <v>7445.11</v>
      </c>
      <c r="G46" s="459"/>
    </row>
    <row r="47" spans="1:7">
      <c r="A47" s="455">
        <v>10</v>
      </c>
      <c r="B47" s="464" t="s">
        <v>947</v>
      </c>
      <c r="C47" s="69"/>
      <c r="D47" s="454"/>
      <c r="E47" s="458"/>
      <c r="F47" s="448"/>
      <c r="G47" s="459"/>
    </row>
    <row r="48" spans="1:7">
      <c r="A48" s="455"/>
      <c r="B48" s="464" t="s">
        <v>948</v>
      </c>
      <c r="C48" s="69" t="s">
        <v>151</v>
      </c>
      <c r="D48" s="454">
        <f>[18]кальк25!P53</f>
        <v>151.26599999999999</v>
      </c>
      <c r="E48" s="458">
        <v>30.254000000000019</v>
      </c>
      <c r="F48" s="448">
        <v>181.52</v>
      </c>
      <c r="G48" s="459"/>
    </row>
    <row r="49" spans="1:7">
      <c r="A49" s="455"/>
      <c r="B49" s="464" t="s">
        <v>949</v>
      </c>
      <c r="C49" s="69" t="s">
        <v>151</v>
      </c>
      <c r="D49" s="454">
        <f>[18]кальк25!P54</f>
        <v>194.20349999999999</v>
      </c>
      <c r="E49" s="458">
        <v>38.836500000000001</v>
      </c>
      <c r="F49" s="448">
        <v>233.04</v>
      </c>
      <c r="G49" s="459"/>
    </row>
    <row r="50" spans="1:7">
      <c r="A50" s="67">
        <v>11</v>
      </c>
      <c r="B50" s="71" t="s">
        <v>950</v>
      </c>
      <c r="C50" s="69"/>
      <c r="D50" s="454"/>
      <c r="E50" s="458"/>
      <c r="F50" s="448"/>
      <c r="G50" s="459"/>
    </row>
    <row r="51" spans="1:7">
      <c r="A51" s="67"/>
      <c r="B51" s="71" t="s">
        <v>951</v>
      </c>
      <c r="C51" s="69" t="s">
        <v>151</v>
      </c>
      <c r="D51" s="454">
        <f>[18]кальк25!P56</f>
        <v>679.86349999999993</v>
      </c>
      <c r="E51" s="458">
        <v>135.9765000000001</v>
      </c>
      <c r="F51" s="448">
        <v>815.84</v>
      </c>
      <c r="G51" s="459"/>
    </row>
    <row r="52" spans="1:7">
      <c r="A52" s="67"/>
      <c r="B52" s="71" t="s">
        <v>952</v>
      </c>
      <c r="C52" s="69" t="s">
        <v>151</v>
      </c>
      <c r="D52" s="454">
        <f>[18]кальк25!P57</f>
        <v>1056.2874999999999</v>
      </c>
      <c r="E52" s="458">
        <v>211.26250000000005</v>
      </c>
      <c r="F52" s="448">
        <v>1267.55</v>
      </c>
      <c r="G52" s="459"/>
    </row>
    <row r="53" spans="1:7">
      <c r="A53" s="450">
        <v>12</v>
      </c>
      <c r="B53" s="466" t="s">
        <v>953</v>
      </c>
      <c r="C53" s="69"/>
      <c r="D53" s="454"/>
      <c r="E53" s="458"/>
      <c r="F53" s="448"/>
      <c r="G53" s="459"/>
    </row>
    <row r="54" spans="1:7">
      <c r="A54" s="450"/>
      <c r="B54" s="30" t="s">
        <v>954</v>
      </c>
      <c r="C54" s="69" t="s">
        <v>175</v>
      </c>
      <c r="D54" s="454">
        <f>[18]кальк25!P59</f>
        <v>7121.170689999999</v>
      </c>
      <c r="E54" s="458">
        <v>1424.2293100000006</v>
      </c>
      <c r="F54" s="448">
        <v>8545.4</v>
      </c>
      <c r="G54" s="459"/>
    </row>
    <row r="55" spans="1:7">
      <c r="A55" s="450"/>
      <c r="B55" s="466" t="s">
        <v>955</v>
      </c>
      <c r="C55" s="69" t="s">
        <v>175</v>
      </c>
      <c r="D55" s="454">
        <f>[18]кальк25!P60</f>
        <v>43054.057779999996</v>
      </c>
      <c r="E55" s="458">
        <v>8610.8122200000071</v>
      </c>
      <c r="F55" s="448">
        <v>51664.87</v>
      </c>
      <c r="G55" s="459"/>
    </row>
    <row r="56" spans="1:7">
      <c r="A56" s="67">
        <v>13</v>
      </c>
      <c r="B56" s="71" t="s">
        <v>199</v>
      </c>
      <c r="C56" s="69"/>
      <c r="D56" s="454"/>
      <c r="E56" s="458"/>
      <c r="F56" s="448"/>
      <c r="G56" s="459"/>
    </row>
    <row r="57" spans="1:7">
      <c r="A57" s="67"/>
      <c r="B57" s="71" t="s">
        <v>64</v>
      </c>
      <c r="C57" s="69" t="s">
        <v>200</v>
      </c>
      <c r="D57" s="454">
        <f>[18]кальк25!P62</f>
        <v>116.89913000000001</v>
      </c>
      <c r="E57" s="458">
        <v>23.380869999999987</v>
      </c>
      <c r="F57" s="448">
        <v>140.28</v>
      </c>
      <c r="G57" s="459"/>
    </row>
    <row r="58" spans="1:7">
      <c r="A58" s="67"/>
      <c r="B58" s="72" t="s">
        <v>956</v>
      </c>
      <c r="C58" s="69" t="s">
        <v>200</v>
      </c>
      <c r="D58" s="454">
        <f>[18]кальк25!P63</f>
        <v>177.84580999999997</v>
      </c>
      <c r="E58" s="458">
        <v>35.564190000000025</v>
      </c>
      <c r="F58" s="448">
        <v>213.41</v>
      </c>
      <c r="G58" s="459"/>
    </row>
    <row r="59" spans="1:7">
      <c r="A59" s="67">
        <v>14</v>
      </c>
      <c r="B59" s="71" t="s">
        <v>957</v>
      </c>
      <c r="C59" s="69" t="s">
        <v>958</v>
      </c>
      <c r="D59" s="454">
        <f>[18]кальк25!P64</f>
        <v>14742.052500000002</v>
      </c>
      <c r="E59" s="458">
        <v>2948.4074999999975</v>
      </c>
      <c r="F59" s="448">
        <v>17690.46</v>
      </c>
      <c r="G59" s="459"/>
    </row>
    <row r="60" spans="1:7">
      <c r="A60" s="67">
        <v>15</v>
      </c>
      <c r="B60" s="71" t="s">
        <v>959</v>
      </c>
      <c r="C60" s="69"/>
      <c r="D60" s="454"/>
      <c r="E60" s="458"/>
      <c r="F60" s="448"/>
      <c r="G60" s="459"/>
    </row>
    <row r="61" spans="1:7">
      <c r="A61" s="67"/>
      <c r="B61" s="71" t="s">
        <v>960</v>
      </c>
      <c r="C61" s="69" t="s">
        <v>151</v>
      </c>
      <c r="D61" s="454">
        <f>[18]кальк25!P66</f>
        <v>753.24818000000005</v>
      </c>
      <c r="E61" s="458">
        <v>150.65181999999993</v>
      </c>
      <c r="F61" s="448">
        <v>903.9</v>
      </c>
      <c r="G61" s="459"/>
    </row>
    <row r="62" spans="1:7">
      <c r="A62" s="67"/>
      <c r="B62" s="71" t="s">
        <v>961</v>
      </c>
      <c r="C62" s="69" t="s">
        <v>151</v>
      </c>
      <c r="D62" s="454">
        <f>[18]кальк25!P67</f>
        <v>1338.1614199999999</v>
      </c>
      <c r="E62" s="458">
        <v>267.62858000000006</v>
      </c>
      <c r="F62" s="448">
        <v>1605.79</v>
      </c>
      <c r="G62" s="459"/>
    </row>
    <row r="63" spans="1:7">
      <c r="A63" s="67">
        <v>16</v>
      </c>
      <c r="B63" s="68" t="s">
        <v>962</v>
      </c>
      <c r="C63" s="69" t="s">
        <v>151</v>
      </c>
      <c r="D63" s="454">
        <f>[18]кальк25!P68</f>
        <v>541.76553000000001</v>
      </c>
      <c r="E63" s="458">
        <v>108.35446999999999</v>
      </c>
      <c r="F63" s="448">
        <v>650.12</v>
      </c>
      <c r="G63" s="459"/>
    </row>
    <row r="64" spans="1:7">
      <c r="A64" s="67">
        <v>17</v>
      </c>
      <c r="B64" s="71" t="s">
        <v>816</v>
      </c>
      <c r="C64" s="69"/>
      <c r="D64" s="454"/>
      <c r="E64" s="458"/>
      <c r="F64" s="448"/>
      <c r="G64" s="459"/>
    </row>
    <row r="65" spans="1:7">
      <c r="A65" s="67"/>
      <c r="B65" s="71" t="s">
        <v>963</v>
      </c>
      <c r="C65" s="69" t="s">
        <v>964</v>
      </c>
      <c r="D65" s="454">
        <f>[18]кальк25!P70</f>
        <v>40689.759000000005</v>
      </c>
      <c r="E65" s="458">
        <v>8137.9509999999937</v>
      </c>
      <c r="F65" s="448">
        <v>48827.71</v>
      </c>
      <c r="G65" s="459"/>
    </row>
    <row r="66" spans="1:7">
      <c r="A66" s="67">
        <v>18</v>
      </c>
      <c r="B66" s="71" t="s">
        <v>830</v>
      </c>
      <c r="C66" s="69"/>
      <c r="D66" s="454"/>
      <c r="E66" s="458"/>
      <c r="F66" s="448"/>
      <c r="G66" s="459"/>
    </row>
    <row r="67" spans="1:7">
      <c r="A67" s="67"/>
      <c r="B67" s="71" t="s">
        <v>831</v>
      </c>
      <c r="C67" s="69" t="s">
        <v>964</v>
      </c>
      <c r="D67" s="454">
        <f>[18]кальк25!P72</f>
        <v>13203.924000000001</v>
      </c>
      <c r="E67" s="458">
        <v>2640.7859999999982</v>
      </c>
      <c r="F67" s="448">
        <v>15844.71</v>
      </c>
      <c r="G67" s="459"/>
    </row>
    <row r="68" spans="1:7">
      <c r="A68" s="67">
        <v>19</v>
      </c>
      <c r="B68" s="68" t="s">
        <v>965</v>
      </c>
      <c r="C68" s="69"/>
      <c r="D68" s="454"/>
      <c r="E68" s="458"/>
      <c r="F68" s="448"/>
      <c r="G68" s="459"/>
    </row>
    <row r="69" spans="1:7">
      <c r="A69" s="67"/>
      <c r="B69" s="71" t="s">
        <v>966</v>
      </c>
      <c r="C69" s="69" t="s">
        <v>175</v>
      </c>
      <c r="D69" s="454">
        <f>[18]кальк25!P74</f>
        <v>10352.641500000002</v>
      </c>
      <c r="E69" s="458">
        <v>2070.5284999999985</v>
      </c>
      <c r="F69" s="448">
        <v>12423.17</v>
      </c>
      <c r="G69" s="459"/>
    </row>
    <row r="70" spans="1:7">
      <c r="A70" s="67">
        <v>20</v>
      </c>
      <c r="B70" s="71" t="s">
        <v>967</v>
      </c>
      <c r="C70" s="69" t="s">
        <v>175</v>
      </c>
      <c r="D70" s="454">
        <f>[18]кальк25!P75</f>
        <v>4092.2605000000003</v>
      </c>
      <c r="E70" s="458">
        <v>818.44949999999972</v>
      </c>
      <c r="F70" s="448">
        <v>4910.71</v>
      </c>
      <c r="G70" s="459"/>
    </row>
    <row r="71" spans="1:7">
      <c r="A71" s="67">
        <v>21</v>
      </c>
      <c r="B71" s="71" t="s">
        <v>968</v>
      </c>
      <c r="C71" s="69" t="s">
        <v>242</v>
      </c>
      <c r="D71" s="454">
        <f>[18]кальк25!P76</f>
        <v>552.50900000000001</v>
      </c>
      <c r="E71" s="458">
        <v>110.50099999999998</v>
      </c>
      <c r="F71" s="448">
        <v>663.01</v>
      </c>
      <c r="G71" s="459"/>
    </row>
    <row r="72" spans="1:7">
      <c r="A72" s="67">
        <v>22</v>
      </c>
      <c r="B72" s="71" t="s">
        <v>969</v>
      </c>
      <c r="C72" s="69"/>
      <c r="D72" s="454"/>
      <c r="E72" s="458"/>
      <c r="F72" s="448"/>
      <c r="G72" s="459"/>
    </row>
    <row r="73" spans="1:7">
      <c r="A73" s="67"/>
      <c r="B73" s="71" t="s">
        <v>970</v>
      </c>
      <c r="C73" s="69" t="s">
        <v>242</v>
      </c>
      <c r="D73" s="454">
        <f>[18]кальк25!P78</f>
        <v>414.34700000000004</v>
      </c>
      <c r="E73" s="458">
        <v>82.87299999999999</v>
      </c>
      <c r="F73" s="448">
        <v>497.22</v>
      </c>
      <c r="G73" s="459"/>
    </row>
    <row r="74" spans="1:7">
      <c r="A74" s="67">
        <v>23</v>
      </c>
      <c r="B74" s="71" t="s">
        <v>231</v>
      </c>
      <c r="C74" s="69"/>
      <c r="D74" s="454"/>
      <c r="E74" s="458"/>
      <c r="F74" s="448"/>
      <c r="G74" s="459"/>
    </row>
    <row r="75" spans="1:7">
      <c r="A75" s="67"/>
      <c r="B75" s="71" t="s">
        <v>232</v>
      </c>
      <c r="C75" s="69" t="s">
        <v>149</v>
      </c>
      <c r="D75" s="454">
        <f>[18]кальк25!P80</f>
        <v>8799.6445999999996</v>
      </c>
      <c r="E75" s="458">
        <v>1759.9254000000001</v>
      </c>
      <c r="F75" s="448">
        <v>10559.57</v>
      </c>
      <c r="G75" s="459"/>
    </row>
    <row r="76" spans="1:7">
      <c r="A76" s="67"/>
      <c r="B76" s="71" t="s">
        <v>233</v>
      </c>
      <c r="C76" s="69" t="s">
        <v>149</v>
      </c>
      <c r="D76" s="454">
        <f>[18]кальк25!P81</f>
        <v>12949.195319999999</v>
      </c>
      <c r="E76" s="458">
        <v>2589.8346800000018</v>
      </c>
      <c r="F76" s="448">
        <v>15539.03</v>
      </c>
      <c r="G76" s="459"/>
    </row>
    <row r="77" spans="1:7">
      <c r="A77" s="67"/>
      <c r="B77" s="71" t="s">
        <v>234</v>
      </c>
      <c r="C77" s="69" t="s">
        <v>149</v>
      </c>
      <c r="D77" s="454">
        <f>[18]кальк25!P82</f>
        <v>16814.468560000001</v>
      </c>
      <c r="E77" s="458">
        <v>3362.8914399999994</v>
      </c>
      <c r="F77" s="448">
        <v>20177.36</v>
      </c>
      <c r="G77" s="459"/>
    </row>
    <row r="78" spans="1:7">
      <c r="A78" s="450"/>
      <c r="B78" s="72" t="s">
        <v>235</v>
      </c>
      <c r="C78" s="69" t="s">
        <v>149</v>
      </c>
      <c r="D78" s="454">
        <f>[18]кальк25!P83</f>
        <v>19787.874680000001</v>
      </c>
      <c r="E78" s="458">
        <v>3957.5753199999999</v>
      </c>
      <c r="F78" s="448">
        <v>23745.45</v>
      </c>
      <c r="G78" s="459"/>
    </row>
    <row r="79" spans="1:7">
      <c r="A79" s="450">
        <v>24</v>
      </c>
      <c r="B79" s="467" t="s">
        <v>971</v>
      </c>
      <c r="C79" s="69"/>
      <c r="D79" s="454"/>
      <c r="E79" s="458"/>
      <c r="F79" s="448"/>
      <c r="G79" s="459"/>
    </row>
    <row r="80" spans="1:7">
      <c r="A80" s="450"/>
      <c r="B80" s="467" t="s">
        <v>972</v>
      </c>
      <c r="C80" s="69"/>
      <c r="D80" s="454"/>
      <c r="E80" s="458"/>
      <c r="F80" s="448"/>
      <c r="G80" s="459"/>
    </row>
    <row r="81" spans="1:7">
      <c r="A81" s="450"/>
      <c r="B81" s="463" t="s">
        <v>65</v>
      </c>
      <c r="C81" s="462" t="s">
        <v>214</v>
      </c>
      <c r="D81" s="454">
        <f>[18]кальк25!P86</f>
        <v>53602.863019999997</v>
      </c>
      <c r="E81" s="458">
        <v>10720.576980000005</v>
      </c>
      <c r="F81" s="448">
        <v>64323.44</v>
      </c>
      <c r="G81" s="459"/>
    </row>
    <row r="82" spans="1:7">
      <c r="A82" s="32"/>
      <c r="B82" s="463" t="s">
        <v>938</v>
      </c>
      <c r="C82" s="462" t="s">
        <v>214</v>
      </c>
      <c r="D82" s="454">
        <f>[18]кальк25!P87</f>
        <v>54795.985659999998</v>
      </c>
      <c r="E82" s="458">
        <v>10959.194339999995</v>
      </c>
      <c r="F82" s="448">
        <v>65755.179999999993</v>
      </c>
      <c r="G82" s="459"/>
    </row>
    <row r="83" spans="1:7" ht="13.8" thickBot="1">
      <c r="A83" s="468"/>
      <c r="B83" s="34" t="s">
        <v>194</v>
      </c>
      <c r="C83" s="469" t="s">
        <v>214</v>
      </c>
      <c r="D83" s="470">
        <f>[18]кальк25!P88</f>
        <v>56259.329680000003</v>
      </c>
      <c r="E83" s="471">
        <v>11251.870319999995</v>
      </c>
      <c r="F83" s="452">
        <v>67511.199999999997</v>
      </c>
      <c r="G83" s="459"/>
    </row>
    <row r="84" spans="1:7">
      <c r="A84" s="472"/>
      <c r="B84" s="263"/>
      <c r="C84" s="473"/>
      <c r="D84" s="474"/>
      <c r="E84" s="474"/>
    </row>
    <row r="85" spans="1:7">
      <c r="A85" s="472"/>
      <c r="B85" s="263"/>
      <c r="C85" s="473"/>
      <c r="D85" s="474"/>
      <c r="E85" s="474"/>
    </row>
  </sheetData>
  <pageMargins left="0.78740157480314965" right="0.19685039370078741" top="0.39370078740157483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58"/>
  <sheetViews>
    <sheetView workbookViewId="0">
      <selection activeCell="H25" sqref="H25"/>
    </sheetView>
  </sheetViews>
  <sheetFormatPr defaultRowHeight="13.2"/>
  <cols>
    <col min="1" max="1" width="6.44140625" customWidth="1"/>
    <col min="2" max="2" width="40" customWidth="1"/>
    <col min="3" max="3" width="5.5546875" customWidth="1"/>
    <col min="4" max="4" width="8.33203125" style="39" customWidth="1"/>
    <col min="5" max="5" width="8.88671875" style="39"/>
    <col min="6" max="6" width="13" style="39" customWidth="1"/>
  </cols>
  <sheetData>
    <row r="1" spans="1:14" ht="13.8">
      <c r="A1" s="2"/>
      <c r="B1" s="108"/>
      <c r="C1" s="108"/>
      <c r="D1" s="475"/>
      <c r="E1" s="475"/>
    </row>
    <row r="2" spans="1:14" ht="13.8">
      <c r="A2" s="475"/>
      <c r="B2" s="519" t="s">
        <v>973</v>
      </c>
      <c r="C2" s="519"/>
      <c r="D2" s="519"/>
      <c r="E2" s="519"/>
      <c r="F2" s="475"/>
    </row>
    <row r="3" spans="1:14" ht="13.8">
      <c r="A3" s="3"/>
      <c r="B3" s="1"/>
      <c r="C3" s="1"/>
      <c r="D3" s="476"/>
      <c r="E3" s="476"/>
      <c r="F3" s="476"/>
    </row>
    <row r="4" spans="1:14" ht="15.6">
      <c r="A4" s="477"/>
      <c r="B4" s="112" t="s">
        <v>974</v>
      </c>
      <c r="C4" s="112"/>
      <c r="D4" s="476"/>
      <c r="E4" s="476"/>
      <c r="F4" s="476"/>
      <c r="G4" s="112"/>
      <c r="H4" s="112"/>
      <c r="I4" s="112"/>
      <c r="J4" s="112"/>
      <c r="K4" s="112"/>
      <c r="L4" s="112"/>
      <c r="M4" s="112"/>
      <c r="N4" s="112"/>
    </row>
    <row r="5" spans="1:14">
      <c r="A5" s="2"/>
      <c r="B5" s="531" t="s">
        <v>975</v>
      </c>
      <c r="C5" s="531"/>
      <c r="D5" s="531"/>
      <c r="E5" s="531"/>
      <c r="F5" s="476"/>
      <c r="I5" s="476"/>
      <c r="J5" s="476"/>
      <c r="K5" s="476"/>
      <c r="L5" s="476"/>
      <c r="M5" s="476"/>
      <c r="N5" s="476"/>
    </row>
    <row r="6" spans="1:14">
      <c r="A6" s="2"/>
      <c r="B6" s="476"/>
      <c r="C6" s="476"/>
      <c r="D6" s="476"/>
      <c r="E6" s="476"/>
      <c r="F6" s="476"/>
      <c r="I6" s="476"/>
      <c r="J6" s="476"/>
      <c r="K6" s="476"/>
      <c r="L6" s="476"/>
      <c r="M6" s="476"/>
      <c r="N6" s="476"/>
    </row>
    <row r="7" spans="1:14">
      <c r="A7" s="2"/>
      <c r="B7" s="476"/>
      <c r="C7" s="476"/>
      <c r="D7" s="476"/>
      <c r="E7" s="476"/>
      <c r="F7" s="476"/>
      <c r="I7" s="476"/>
      <c r="J7" s="476"/>
      <c r="K7" s="476"/>
      <c r="L7" s="476"/>
      <c r="M7" s="476"/>
      <c r="N7" s="476"/>
    </row>
    <row r="8" spans="1:14" ht="13.8" thickBot="1">
      <c r="C8" t="s">
        <v>3</v>
      </c>
      <c r="D8" s="476"/>
      <c r="E8" s="476"/>
      <c r="F8" s="427" t="s">
        <v>601</v>
      </c>
    </row>
    <row r="9" spans="1:14">
      <c r="A9" s="6"/>
      <c r="B9" s="331"/>
      <c r="C9" s="17"/>
      <c r="D9" s="15"/>
      <c r="E9" s="17"/>
      <c r="F9" s="17" t="s">
        <v>4</v>
      </c>
    </row>
    <row r="10" spans="1:14">
      <c r="A10" s="8" t="s">
        <v>6</v>
      </c>
      <c r="B10" s="478" t="s">
        <v>976</v>
      </c>
      <c r="C10" s="21" t="s">
        <v>8</v>
      </c>
      <c r="D10" s="129" t="s">
        <v>39</v>
      </c>
      <c r="E10" s="21" t="s">
        <v>14</v>
      </c>
      <c r="F10" s="479" t="s">
        <v>10</v>
      </c>
    </row>
    <row r="11" spans="1:14">
      <c r="A11" s="8" t="s">
        <v>11</v>
      </c>
      <c r="B11" s="478"/>
      <c r="C11" s="21" t="s">
        <v>13</v>
      </c>
      <c r="D11" s="18" t="s">
        <v>14</v>
      </c>
      <c r="E11" s="450" t="s">
        <v>613</v>
      </c>
      <c r="F11" s="21" t="s">
        <v>14</v>
      </c>
    </row>
    <row r="12" spans="1:14" ht="13.8" thickBot="1">
      <c r="A12" s="8"/>
      <c r="B12" s="20"/>
      <c r="C12" s="21"/>
      <c r="D12" s="18" t="s">
        <v>9</v>
      </c>
      <c r="E12" s="144" t="s">
        <v>9</v>
      </c>
      <c r="F12" s="144" t="s">
        <v>9</v>
      </c>
    </row>
    <row r="13" spans="1:14" ht="13.8" thickBot="1">
      <c r="A13" s="11">
        <v>1</v>
      </c>
      <c r="B13" s="480">
        <v>2</v>
      </c>
      <c r="C13" s="480">
        <v>3</v>
      </c>
      <c r="D13" s="41">
        <v>4</v>
      </c>
      <c r="E13" s="51">
        <v>5</v>
      </c>
      <c r="F13" s="51">
        <v>6</v>
      </c>
    </row>
    <row r="14" spans="1:14">
      <c r="A14" s="18"/>
      <c r="B14" s="21"/>
      <c r="C14" s="20"/>
      <c r="D14" s="18"/>
      <c r="E14" s="50"/>
      <c r="F14" s="415"/>
    </row>
    <row r="15" spans="1:14">
      <c r="A15" s="18">
        <v>1</v>
      </c>
      <c r="B15" s="19" t="s">
        <v>977</v>
      </c>
      <c r="C15" s="20"/>
      <c r="D15" s="18"/>
      <c r="E15" s="50"/>
      <c r="F15" s="21"/>
    </row>
    <row r="16" spans="1:14" ht="13.5" customHeight="1">
      <c r="A16" s="18"/>
      <c r="B16" s="19" t="s">
        <v>978</v>
      </c>
      <c r="C16" s="20" t="s">
        <v>226</v>
      </c>
      <c r="D16" s="18"/>
      <c r="E16" s="50"/>
      <c r="F16" s="21"/>
    </row>
    <row r="17" spans="1:13" ht="12.75" customHeight="1">
      <c r="A17" s="18"/>
      <c r="B17" s="481"/>
      <c r="C17" s="20"/>
      <c r="D17" s="18"/>
      <c r="E17" s="21"/>
      <c r="F17" s="22"/>
    </row>
    <row r="18" spans="1:13">
      <c r="A18" s="132" t="s">
        <v>979</v>
      </c>
      <c r="B18" s="26" t="s">
        <v>980</v>
      </c>
      <c r="C18" s="482"/>
      <c r="D18" s="137">
        <v>7.9599779999999996</v>
      </c>
      <c r="E18" s="127">
        <v>1.5900220000000012</v>
      </c>
      <c r="F18" s="22">
        <v>9.5500000000000007</v>
      </c>
    </row>
    <row r="19" spans="1:13">
      <c r="A19" s="132" t="s">
        <v>981</v>
      </c>
      <c r="B19" s="19" t="s">
        <v>982</v>
      </c>
      <c r="C19" s="482"/>
      <c r="D19" s="137">
        <v>8.9366419999999991</v>
      </c>
      <c r="E19" s="127">
        <v>1.79</v>
      </c>
      <c r="F19" s="22">
        <v>10.73</v>
      </c>
    </row>
    <row r="20" spans="1:13">
      <c r="A20" s="132" t="s">
        <v>983</v>
      </c>
      <c r="B20" s="19" t="s">
        <v>984</v>
      </c>
      <c r="C20" s="482"/>
      <c r="D20" s="137">
        <v>17.863284</v>
      </c>
      <c r="E20" s="127">
        <v>3.57</v>
      </c>
      <c r="F20" s="22">
        <v>21.43</v>
      </c>
    </row>
    <row r="21" spans="1:13">
      <c r="A21" s="132" t="s">
        <v>985</v>
      </c>
      <c r="B21" s="26" t="s">
        <v>986</v>
      </c>
      <c r="C21" s="482"/>
      <c r="D21" s="137">
        <v>29.443251999999998</v>
      </c>
      <c r="E21" s="127">
        <v>5.8867480000000008</v>
      </c>
      <c r="F21" s="22">
        <v>35.33</v>
      </c>
    </row>
    <row r="22" spans="1:13">
      <c r="A22" s="132" t="s">
        <v>987</v>
      </c>
      <c r="B22" s="19" t="s">
        <v>988</v>
      </c>
      <c r="C22" s="482"/>
      <c r="D22" s="137">
        <v>25.714928999999998</v>
      </c>
      <c r="E22" s="127">
        <v>5.14</v>
      </c>
      <c r="F22" s="22">
        <v>30.85</v>
      </c>
    </row>
    <row r="23" spans="1:13">
      <c r="A23" s="132" t="s">
        <v>989</v>
      </c>
      <c r="B23" s="19" t="s">
        <v>990</v>
      </c>
      <c r="C23" s="482"/>
      <c r="D23" s="137">
        <v>26.316594000000002</v>
      </c>
      <c r="E23" s="127">
        <v>5.2634059999999963</v>
      </c>
      <c r="F23" s="22">
        <v>31.58</v>
      </c>
    </row>
    <row r="24" spans="1:13" s="484" customFormat="1" ht="13.8">
      <c r="A24" s="132" t="s">
        <v>991</v>
      </c>
      <c r="B24" s="19" t="s">
        <v>992</v>
      </c>
      <c r="C24" s="482"/>
      <c r="D24" s="137">
        <v>26.681592999999999</v>
      </c>
      <c r="E24" s="127">
        <v>5.3384070000000037</v>
      </c>
      <c r="F24" s="483">
        <v>32.020000000000003</v>
      </c>
      <c r="G24" s="109"/>
      <c r="H24" s="109"/>
      <c r="I24" s="109"/>
      <c r="J24" s="109"/>
      <c r="L24" s="109"/>
      <c r="M24" s="109"/>
    </row>
    <row r="25" spans="1:13">
      <c r="A25" s="132" t="s">
        <v>993</v>
      </c>
      <c r="B25" s="19" t="s">
        <v>994</v>
      </c>
      <c r="C25" s="482"/>
      <c r="D25" s="137">
        <v>16.048289</v>
      </c>
      <c r="E25" s="127">
        <v>3.2117110000000011</v>
      </c>
      <c r="F25" s="22">
        <v>19.260000000000002</v>
      </c>
    </row>
    <row r="26" spans="1:13">
      <c r="A26" s="18"/>
      <c r="B26" s="19"/>
      <c r="C26" s="20"/>
      <c r="D26" s="485"/>
      <c r="E26" s="127"/>
      <c r="F26" s="22"/>
    </row>
    <row r="27" spans="1:13">
      <c r="A27" s="18">
        <v>2</v>
      </c>
      <c r="B27" s="19" t="s">
        <v>977</v>
      </c>
      <c r="C27" s="20"/>
      <c r="D27" s="485"/>
      <c r="E27" s="127"/>
      <c r="F27" s="22"/>
    </row>
    <row r="28" spans="1:13">
      <c r="A28" s="18"/>
      <c r="B28" s="19" t="s">
        <v>995</v>
      </c>
      <c r="C28" s="20" t="s">
        <v>226</v>
      </c>
      <c r="D28" s="485"/>
      <c r="E28" s="127"/>
      <c r="F28" s="400"/>
    </row>
    <row r="29" spans="1:13">
      <c r="A29" s="18"/>
      <c r="B29" s="26"/>
      <c r="C29" s="20"/>
      <c r="D29" s="485"/>
      <c r="E29" s="127"/>
      <c r="F29" s="22"/>
    </row>
    <row r="30" spans="1:13">
      <c r="A30" s="132" t="s">
        <v>979</v>
      </c>
      <c r="B30" s="26" t="s">
        <v>980</v>
      </c>
      <c r="C30" s="20"/>
      <c r="D30" s="137">
        <v>7.9599779999999996</v>
      </c>
      <c r="E30" s="127">
        <v>1.5900220000000012</v>
      </c>
      <c r="F30" s="22">
        <v>9.5500000000000007</v>
      </c>
    </row>
    <row r="31" spans="1:13">
      <c r="A31" s="132" t="s">
        <v>981</v>
      </c>
      <c r="B31" s="19" t="s">
        <v>982</v>
      </c>
      <c r="C31" s="482"/>
      <c r="D31" s="137">
        <v>15.338291000000002</v>
      </c>
      <c r="E31" s="127">
        <v>3.0717089999999985</v>
      </c>
      <c r="F31" s="22">
        <v>18.41</v>
      </c>
    </row>
    <row r="32" spans="1:13">
      <c r="A32" s="132" t="s">
        <v>983</v>
      </c>
      <c r="B32" s="19" t="s">
        <v>984</v>
      </c>
      <c r="C32" s="482"/>
      <c r="D32" s="137">
        <v>19.323279999999997</v>
      </c>
      <c r="E32" s="127">
        <v>3.86</v>
      </c>
      <c r="F32" s="22">
        <v>23.18</v>
      </c>
    </row>
    <row r="33" spans="1:6">
      <c r="A33" s="132" t="s">
        <v>985</v>
      </c>
      <c r="B33" s="26" t="s">
        <v>986</v>
      </c>
      <c r="C33" s="482"/>
      <c r="D33" s="137">
        <v>15.338291000000002</v>
      </c>
      <c r="E33" s="127">
        <v>3.0717089999999985</v>
      </c>
      <c r="F33" s="22">
        <v>18.41</v>
      </c>
    </row>
    <row r="34" spans="1:6">
      <c r="A34" s="132" t="s">
        <v>987</v>
      </c>
      <c r="B34" s="19" t="s">
        <v>988</v>
      </c>
      <c r="C34" s="482"/>
      <c r="D34" s="137">
        <v>26.079927999999995</v>
      </c>
      <c r="E34" s="127">
        <v>5.2200720000000054</v>
      </c>
      <c r="F34" s="22">
        <v>31.3</v>
      </c>
    </row>
    <row r="35" spans="1:6">
      <c r="A35" s="132" t="s">
        <v>989</v>
      </c>
      <c r="B35" s="19" t="s">
        <v>990</v>
      </c>
      <c r="C35" s="482"/>
      <c r="D35" s="137">
        <v>53.964850999999996</v>
      </c>
      <c r="E35" s="127">
        <v>10.79</v>
      </c>
      <c r="F35" s="22">
        <v>64.75</v>
      </c>
    </row>
    <row r="36" spans="1:6">
      <c r="A36" s="132" t="s">
        <v>991</v>
      </c>
      <c r="B36" s="19" t="s">
        <v>992</v>
      </c>
      <c r="C36" s="482"/>
      <c r="D36" s="137">
        <v>27.529923999999998</v>
      </c>
      <c r="E36" s="127">
        <v>5.51</v>
      </c>
      <c r="F36" s="22">
        <v>33.04</v>
      </c>
    </row>
    <row r="37" spans="1:6">
      <c r="A37" s="132" t="s">
        <v>993</v>
      </c>
      <c r="B37" s="19" t="s">
        <v>994</v>
      </c>
      <c r="C37" s="482"/>
      <c r="D37" s="137">
        <v>15.091625000000001</v>
      </c>
      <c r="E37" s="127">
        <v>3.02</v>
      </c>
      <c r="F37" s="22">
        <v>18.11</v>
      </c>
    </row>
    <row r="38" spans="1:6">
      <c r="A38" s="18"/>
      <c r="B38" s="26"/>
      <c r="C38" s="20"/>
      <c r="D38" s="485"/>
      <c r="E38" s="127"/>
      <c r="F38" s="22"/>
    </row>
    <row r="39" spans="1:6">
      <c r="A39" s="18">
        <v>3</v>
      </c>
      <c r="B39" s="19" t="s">
        <v>977</v>
      </c>
      <c r="C39" s="20"/>
      <c r="D39" s="485"/>
      <c r="E39" s="127"/>
      <c r="F39" s="22"/>
    </row>
    <row r="40" spans="1:6">
      <c r="A40" s="18"/>
      <c r="B40" s="19" t="s">
        <v>996</v>
      </c>
      <c r="C40" s="20"/>
      <c r="D40" s="485"/>
      <c r="E40" s="127"/>
      <c r="F40" s="22"/>
    </row>
    <row r="41" spans="1:6">
      <c r="A41" s="18"/>
      <c r="B41" s="26" t="s">
        <v>997</v>
      </c>
      <c r="C41" s="20" t="s">
        <v>226</v>
      </c>
      <c r="D41" s="485"/>
      <c r="E41" s="127"/>
      <c r="F41" s="400"/>
    </row>
    <row r="42" spans="1:6">
      <c r="A42" s="18"/>
      <c r="B42" s="26"/>
      <c r="C42" s="20"/>
      <c r="D42" s="485"/>
      <c r="E42" s="127"/>
      <c r="F42" s="22"/>
    </row>
    <row r="43" spans="1:6">
      <c r="A43" s="132" t="s">
        <v>979</v>
      </c>
      <c r="B43" s="26" t="s">
        <v>980</v>
      </c>
      <c r="C43" s="20"/>
      <c r="D43" s="137">
        <v>8.0983109999999989</v>
      </c>
      <c r="E43" s="127">
        <v>1.62</v>
      </c>
      <c r="F43" s="22">
        <v>9.7200000000000006</v>
      </c>
    </row>
    <row r="44" spans="1:6">
      <c r="A44" s="132" t="s">
        <v>981</v>
      </c>
      <c r="B44" s="19" t="s">
        <v>982</v>
      </c>
      <c r="C44" s="482"/>
      <c r="D44" s="137">
        <v>14.49996</v>
      </c>
      <c r="E44" s="127">
        <v>2.9</v>
      </c>
      <c r="F44" s="22">
        <v>17.399999999999999</v>
      </c>
    </row>
    <row r="45" spans="1:6">
      <c r="A45" s="132" t="s">
        <v>983</v>
      </c>
      <c r="B45" s="19" t="s">
        <v>984</v>
      </c>
      <c r="C45" s="482"/>
      <c r="D45" s="137">
        <v>18.731614999999998</v>
      </c>
      <c r="E45" s="127">
        <v>3.75</v>
      </c>
      <c r="F45" s="22">
        <v>22.48</v>
      </c>
    </row>
    <row r="46" spans="1:6">
      <c r="A46" s="132" t="s">
        <v>985</v>
      </c>
      <c r="B46" s="26" t="s">
        <v>986</v>
      </c>
      <c r="C46" s="482"/>
      <c r="D46" s="137">
        <v>54.083184000000003</v>
      </c>
      <c r="E46" s="127">
        <v>10.82</v>
      </c>
      <c r="F46" s="22">
        <v>64.900000000000006</v>
      </c>
    </row>
    <row r="47" spans="1:6">
      <c r="A47" s="132" t="s">
        <v>987</v>
      </c>
      <c r="B47" s="19" t="s">
        <v>988</v>
      </c>
      <c r="C47" s="482"/>
      <c r="D47" s="137">
        <v>27.046592000000004</v>
      </c>
      <c r="E47" s="127">
        <v>5.41</v>
      </c>
      <c r="F47" s="22">
        <v>32.46</v>
      </c>
    </row>
    <row r="48" spans="1:6">
      <c r="A48" s="132" t="s">
        <v>989</v>
      </c>
      <c r="B48" s="19" t="s">
        <v>990</v>
      </c>
      <c r="C48" s="482"/>
      <c r="D48" s="137">
        <v>35.016570000000002</v>
      </c>
      <c r="E48" s="127">
        <v>7</v>
      </c>
      <c r="F48" s="22">
        <v>42.02</v>
      </c>
    </row>
    <row r="49" spans="1:8">
      <c r="A49" s="132" t="s">
        <v>991</v>
      </c>
      <c r="B49" s="19" t="s">
        <v>992</v>
      </c>
      <c r="C49" s="482"/>
      <c r="D49" s="137">
        <v>17.271619000000001</v>
      </c>
      <c r="E49" s="127">
        <v>3.45</v>
      </c>
      <c r="F49" s="22">
        <v>20.72</v>
      </c>
    </row>
    <row r="50" spans="1:8">
      <c r="A50" s="132" t="s">
        <v>993</v>
      </c>
      <c r="B50" s="19" t="s">
        <v>994</v>
      </c>
      <c r="C50" s="482"/>
      <c r="D50" s="137">
        <v>18.09995</v>
      </c>
      <c r="E50" s="127">
        <v>3.62</v>
      </c>
      <c r="F50" s="22">
        <v>21.72</v>
      </c>
    </row>
    <row r="51" spans="1:8" ht="13.8" thickBot="1">
      <c r="A51" s="42"/>
      <c r="B51" s="340"/>
      <c r="C51" s="143"/>
      <c r="D51" s="486"/>
      <c r="E51" s="410"/>
      <c r="F51" s="337"/>
    </row>
    <row r="54" spans="1:8" ht="14.4">
      <c r="B54" s="343"/>
      <c r="D54"/>
      <c r="E54" s="487"/>
      <c r="F54" s="487"/>
      <c r="G54" s="343"/>
      <c r="H54" s="343"/>
    </row>
    <row r="55" spans="1:8" ht="14.4">
      <c r="B55" s="488"/>
      <c r="D55"/>
      <c r="E55" s="487"/>
      <c r="F55" s="487"/>
      <c r="G55" s="343"/>
      <c r="H55" s="343"/>
    </row>
    <row r="56" spans="1:8" ht="14.4">
      <c r="B56" s="488"/>
      <c r="D56"/>
      <c r="E56" s="487"/>
      <c r="F56" s="487"/>
      <c r="G56" s="343"/>
      <c r="H56" s="343"/>
    </row>
    <row r="57" spans="1:8" ht="14.4">
      <c r="D57"/>
      <c r="E57" s="487"/>
      <c r="F57" s="487"/>
      <c r="G57" s="343"/>
      <c r="H57" s="343"/>
    </row>
    <row r="58" spans="1:8" ht="14.4">
      <c r="B58" s="488"/>
      <c r="D58"/>
      <c r="E58" s="487"/>
      <c r="F58" s="487"/>
      <c r="G58" s="343"/>
      <c r="H58" s="343"/>
    </row>
  </sheetData>
  <mergeCells count="2">
    <mergeCell ref="B2:E2"/>
    <mergeCell ref="B5:E5"/>
  </mergeCells>
  <pageMargins left="0.98425196850393704" right="0" top="0.59055118110236227" bottom="0.39370078740157483" header="0.51181102362204722" footer="0.51181102362204722"/>
  <pageSetup paperSize="9" scale="95" orientation="portrait" horizontalDpi="360" verticalDpi="36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116"/>
  <sheetViews>
    <sheetView workbookViewId="0">
      <selection activeCell="M25" sqref="M25"/>
    </sheetView>
  </sheetViews>
  <sheetFormatPr defaultRowHeight="13.2"/>
  <cols>
    <col min="1" max="1" width="4.109375" customWidth="1"/>
    <col min="2" max="2" width="52.6640625" customWidth="1"/>
    <col min="3" max="3" width="7.5546875" customWidth="1"/>
    <col min="4" max="4" width="8.5546875" style="230" customWidth="1"/>
    <col min="5" max="5" width="10.109375" style="114" customWidth="1"/>
    <col min="6" max="6" width="11.109375" style="39" customWidth="1"/>
  </cols>
  <sheetData>
    <row r="1" spans="1:7" ht="13.8">
      <c r="A1" s="2"/>
      <c r="B1" s="108"/>
      <c r="C1" s="108"/>
      <c r="D1" s="489"/>
      <c r="E1" s="109"/>
      <c r="F1" s="476"/>
    </row>
    <row r="2" spans="1:7" ht="13.8">
      <c r="A2" s="2"/>
      <c r="B2" s="108"/>
      <c r="C2" s="108"/>
      <c r="D2" s="489"/>
      <c r="E2" s="109"/>
      <c r="F2" s="476"/>
    </row>
    <row r="3" spans="1:7" ht="13.8">
      <c r="A3" s="1" t="s">
        <v>998</v>
      </c>
      <c r="B3" s="3"/>
      <c r="C3" s="3"/>
      <c r="D3" s="490"/>
      <c r="E3" s="229"/>
    </row>
    <row r="4" spans="1:7" ht="14.4" customHeight="1">
      <c r="A4" s="531" t="s">
        <v>999</v>
      </c>
      <c r="B4" s="531"/>
      <c r="C4" s="531"/>
      <c r="D4" s="531"/>
      <c r="E4" s="531"/>
      <c r="F4" s="531"/>
    </row>
    <row r="5" spans="1:7" ht="13.8">
      <c r="A5" s="1"/>
      <c r="B5" s="531" t="s">
        <v>1000</v>
      </c>
      <c r="C5" s="519"/>
      <c r="D5" s="531"/>
      <c r="E5" s="531"/>
      <c r="F5" s="531"/>
      <c r="G5" s="531"/>
    </row>
    <row r="6" spans="1:7">
      <c r="A6" s="1"/>
      <c r="B6" s="1"/>
      <c r="C6" s="1"/>
      <c r="D6" s="491"/>
      <c r="E6" s="113"/>
    </row>
    <row r="7" spans="1:7" ht="13.8" thickBot="1">
      <c r="C7" s="539" t="s">
        <v>1001</v>
      </c>
      <c r="D7" s="539"/>
      <c r="E7" s="539"/>
      <c r="F7" s="539"/>
    </row>
    <row r="8" spans="1:7">
      <c r="A8" s="6"/>
      <c r="B8" s="331"/>
      <c r="C8" s="17"/>
      <c r="D8" s="21" t="s">
        <v>39</v>
      </c>
      <c r="E8" s="236"/>
      <c r="F8" s="17" t="s">
        <v>4</v>
      </c>
    </row>
    <row r="9" spans="1:7">
      <c r="A9" s="8" t="s">
        <v>6</v>
      </c>
      <c r="B9" s="20" t="s">
        <v>521</v>
      </c>
      <c r="C9" s="21" t="s">
        <v>8</v>
      </c>
      <c r="D9" s="21" t="s">
        <v>14</v>
      </c>
      <c r="E9" s="135" t="s">
        <v>14</v>
      </c>
      <c r="F9" s="21" t="s">
        <v>10</v>
      </c>
    </row>
    <row r="10" spans="1:7">
      <c r="A10" s="8" t="s">
        <v>11</v>
      </c>
      <c r="B10" s="20" t="s">
        <v>12</v>
      </c>
      <c r="C10" s="21" t="s">
        <v>13</v>
      </c>
      <c r="D10" s="21" t="s">
        <v>9</v>
      </c>
      <c r="E10" s="492">
        <v>0.2</v>
      </c>
      <c r="F10" s="21" t="s">
        <v>14</v>
      </c>
    </row>
    <row r="11" spans="1:7" ht="13.8" thickBot="1">
      <c r="A11" s="8"/>
      <c r="B11" s="20"/>
      <c r="C11" s="21"/>
      <c r="D11" s="134"/>
      <c r="E11" s="135" t="s">
        <v>9</v>
      </c>
      <c r="F11" s="21" t="s">
        <v>9</v>
      </c>
    </row>
    <row r="12" spans="1:7" ht="14.4" thickTop="1" thickBot="1">
      <c r="A12" s="417">
        <v>1</v>
      </c>
      <c r="B12" s="493">
        <v>2</v>
      </c>
      <c r="C12" s="494">
        <v>3</v>
      </c>
      <c r="D12" s="494">
        <v>4</v>
      </c>
      <c r="E12" s="495">
        <v>5</v>
      </c>
      <c r="F12" s="496">
        <v>6</v>
      </c>
    </row>
    <row r="13" spans="1:7">
      <c r="A13" s="17">
        <v>1</v>
      </c>
      <c r="B13" s="53" t="s">
        <v>807</v>
      </c>
      <c r="C13" s="17"/>
      <c r="D13" s="497"/>
      <c r="E13" s="498"/>
      <c r="F13" s="17"/>
    </row>
    <row r="14" spans="1:7">
      <c r="A14" s="66"/>
      <c r="B14" s="26" t="s">
        <v>808</v>
      </c>
      <c r="C14" s="21" t="s">
        <v>775</v>
      </c>
      <c r="D14" s="127">
        <v>41.97</v>
      </c>
      <c r="E14" s="499">
        <f>F14-D14</f>
        <v>8.39</v>
      </c>
      <c r="F14" s="21">
        <f>ROUND(D14*120/100,2)</f>
        <v>50.36</v>
      </c>
    </row>
    <row r="15" spans="1:7">
      <c r="A15" s="66"/>
      <c r="B15" s="26" t="s">
        <v>809</v>
      </c>
      <c r="C15" s="21" t="s">
        <v>775</v>
      </c>
      <c r="D15" s="127">
        <v>18.659999999999997</v>
      </c>
      <c r="E15" s="499">
        <f>F15-D15</f>
        <v>3.730000000000004</v>
      </c>
      <c r="F15" s="21">
        <f>ROUND(D15*120/100,2)</f>
        <v>22.39</v>
      </c>
    </row>
    <row r="16" spans="1:7">
      <c r="A16" s="66" t="s">
        <v>474</v>
      </c>
      <c r="B16" s="26" t="s">
        <v>1002</v>
      </c>
      <c r="C16" s="21"/>
      <c r="D16" s="127"/>
      <c r="E16" s="499"/>
      <c r="F16" s="21"/>
    </row>
    <row r="17" spans="1:6">
      <c r="A17" s="66"/>
      <c r="B17" s="26" t="s">
        <v>1003</v>
      </c>
      <c r="C17" s="21" t="s">
        <v>1004</v>
      </c>
      <c r="D17" s="127">
        <v>103.82000000000001</v>
      </c>
      <c r="E17" s="499">
        <f t="shared" ref="E17:E23" si="0">F17-D17</f>
        <v>20.759999999999991</v>
      </c>
      <c r="F17" s="21">
        <f t="shared" ref="F17:F23" si="1">ROUND(D17*120/100,2)</f>
        <v>124.58</v>
      </c>
    </row>
    <row r="18" spans="1:6">
      <c r="A18" s="66"/>
      <c r="B18" s="26" t="s">
        <v>1005</v>
      </c>
      <c r="C18" s="21" t="s">
        <v>1004</v>
      </c>
      <c r="D18" s="127">
        <v>124.55000000000001</v>
      </c>
      <c r="E18" s="499">
        <f t="shared" si="0"/>
        <v>24.909999999999997</v>
      </c>
      <c r="F18" s="21">
        <f t="shared" si="1"/>
        <v>149.46</v>
      </c>
    </row>
    <row r="19" spans="1:6">
      <c r="A19" s="66"/>
      <c r="B19" s="26" t="s">
        <v>1006</v>
      </c>
      <c r="C19" s="21" t="s">
        <v>1004</v>
      </c>
      <c r="D19" s="127">
        <v>155.71</v>
      </c>
      <c r="E19" s="499">
        <f t="shared" si="0"/>
        <v>31.139999999999986</v>
      </c>
      <c r="F19" s="21">
        <f t="shared" si="1"/>
        <v>186.85</v>
      </c>
    </row>
    <row r="20" spans="1:6">
      <c r="A20" s="66" t="s">
        <v>477</v>
      </c>
      <c r="B20" s="26" t="s">
        <v>1007</v>
      </c>
      <c r="C20" s="21" t="s">
        <v>1008</v>
      </c>
      <c r="D20" s="127">
        <v>3.2800000000000002</v>
      </c>
      <c r="E20" s="499">
        <f t="shared" si="0"/>
        <v>0.6599999999999997</v>
      </c>
      <c r="F20" s="21">
        <f t="shared" si="1"/>
        <v>3.94</v>
      </c>
    </row>
    <row r="21" spans="1:6">
      <c r="A21" s="66" t="s">
        <v>620</v>
      </c>
      <c r="B21" s="16" t="s">
        <v>774</v>
      </c>
      <c r="C21" s="21" t="s">
        <v>775</v>
      </c>
      <c r="D21" s="127">
        <v>36.9</v>
      </c>
      <c r="E21" s="499">
        <f t="shared" si="0"/>
        <v>7.3800000000000026</v>
      </c>
      <c r="F21" s="21">
        <f t="shared" si="1"/>
        <v>44.28</v>
      </c>
    </row>
    <row r="22" spans="1:6">
      <c r="A22" s="66"/>
      <c r="B22" s="16" t="s">
        <v>776</v>
      </c>
      <c r="C22" s="21" t="s">
        <v>775</v>
      </c>
      <c r="D22" s="127">
        <v>39.29</v>
      </c>
      <c r="E22" s="499">
        <f t="shared" si="0"/>
        <v>7.8599999999999994</v>
      </c>
      <c r="F22" s="21">
        <f t="shared" si="1"/>
        <v>47.15</v>
      </c>
    </row>
    <row r="23" spans="1:6">
      <c r="A23" s="66"/>
      <c r="B23" s="16" t="s">
        <v>777</v>
      </c>
      <c r="C23" s="21" t="s">
        <v>775</v>
      </c>
      <c r="D23" s="127">
        <v>49.13</v>
      </c>
      <c r="E23" s="499">
        <f t="shared" si="0"/>
        <v>9.8299999999999983</v>
      </c>
      <c r="F23" s="21">
        <f t="shared" si="1"/>
        <v>58.96</v>
      </c>
    </row>
    <row r="24" spans="1:6">
      <c r="A24" s="66"/>
      <c r="B24" s="19" t="s">
        <v>778</v>
      </c>
      <c r="C24" s="21"/>
      <c r="D24" s="127"/>
      <c r="E24" s="499"/>
      <c r="F24" s="21"/>
    </row>
    <row r="25" spans="1:6">
      <c r="A25" s="66"/>
      <c r="B25" s="19" t="s">
        <v>779</v>
      </c>
      <c r="C25" s="21" t="s">
        <v>775</v>
      </c>
      <c r="D25" s="127">
        <v>65.070000000000007</v>
      </c>
      <c r="E25" s="499">
        <f>F25-D25</f>
        <v>13.009999999999991</v>
      </c>
      <c r="F25" s="21">
        <f>ROUND(D25*120/100,2)</f>
        <v>78.08</v>
      </c>
    </row>
    <row r="26" spans="1:6">
      <c r="A26" s="66" t="s">
        <v>866</v>
      </c>
      <c r="B26" s="19" t="s">
        <v>780</v>
      </c>
      <c r="C26" s="21"/>
      <c r="D26" s="127"/>
      <c r="E26" s="499"/>
      <c r="F26" s="21"/>
    </row>
    <row r="27" spans="1:6">
      <c r="A27" s="66"/>
      <c r="B27" s="16" t="s">
        <v>781</v>
      </c>
      <c r="C27" s="21" t="s">
        <v>775</v>
      </c>
      <c r="D27" s="127">
        <v>67.589999999999989</v>
      </c>
      <c r="E27" s="499">
        <f t="shared" ref="E27:E29" si="2">F27-D27</f>
        <v>13.52000000000001</v>
      </c>
      <c r="F27" s="21">
        <f>ROUND(D27*120/100,2)</f>
        <v>81.11</v>
      </c>
    </row>
    <row r="28" spans="1:6">
      <c r="A28" s="66"/>
      <c r="B28" s="26" t="s">
        <v>782</v>
      </c>
      <c r="C28" s="21" t="s">
        <v>775</v>
      </c>
      <c r="D28" s="127">
        <v>74.949999999999989</v>
      </c>
      <c r="E28" s="499">
        <f t="shared" si="2"/>
        <v>14.990000000000009</v>
      </c>
      <c r="F28" s="21">
        <f>ROUND(D28*120/100,2)</f>
        <v>89.94</v>
      </c>
    </row>
    <row r="29" spans="1:6">
      <c r="A29" s="66"/>
      <c r="B29" s="26" t="s">
        <v>783</v>
      </c>
      <c r="C29" s="21" t="s">
        <v>775</v>
      </c>
      <c r="D29" s="127">
        <v>84.78</v>
      </c>
      <c r="E29" s="499">
        <f t="shared" si="2"/>
        <v>16.959999999999994</v>
      </c>
      <c r="F29" s="21">
        <f>ROUND(D29*120/100,2)</f>
        <v>101.74</v>
      </c>
    </row>
    <row r="30" spans="1:6">
      <c r="A30" s="66"/>
      <c r="B30" s="26" t="s">
        <v>784</v>
      </c>
      <c r="C30" s="21"/>
      <c r="D30" s="127"/>
      <c r="E30" s="499"/>
      <c r="F30" s="21"/>
    </row>
    <row r="31" spans="1:6">
      <c r="A31" s="66" t="s">
        <v>868</v>
      </c>
      <c r="B31" s="239" t="s">
        <v>780</v>
      </c>
      <c r="C31" s="21"/>
      <c r="D31" s="127"/>
      <c r="E31" s="499"/>
      <c r="F31" s="21"/>
    </row>
    <row r="32" spans="1:6">
      <c r="A32" s="66"/>
      <c r="B32" s="239" t="s">
        <v>1009</v>
      </c>
      <c r="C32" s="20" t="s">
        <v>775</v>
      </c>
      <c r="D32" s="127">
        <v>81.05</v>
      </c>
      <c r="E32" s="499">
        <f t="shared" ref="E32:E34" si="3">F32-D32</f>
        <v>16.210000000000008</v>
      </c>
      <c r="F32" s="21">
        <f>ROUND(D32*120/100,2)</f>
        <v>97.26</v>
      </c>
    </row>
    <row r="33" spans="1:6">
      <c r="A33" s="66"/>
      <c r="B33" s="241" t="s">
        <v>782</v>
      </c>
      <c r="C33" s="20" t="s">
        <v>775</v>
      </c>
      <c r="D33" s="127">
        <v>89.949999999999989</v>
      </c>
      <c r="E33" s="499">
        <f t="shared" si="3"/>
        <v>17.990000000000009</v>
      </c>
      <c r="F33" s="21">
        <f>ROUND(D33*120/100,2)</f>
        <v>107.94</v>
      </c>
    </row>
    <row r="34" spans="1:6">
      <c r="A34" s="66"/>
      <c r="B34" s="241" t="s">
        <v>783</v>
      </c>
      <c r="C34" s="20" t="s">
        <v>775</v>
      </c>
      <c r="D34" s="127">
        <v>101.75999999999999</v>
      </c>
      <c r="E34" s="499">
        <f t="shared" si="3"/>
        <v>20.350000000000009</v>
      </c>
      <c r="F34" s="21">
        <f>ROUND(D34*120/100,2)</f>
        <v>122.11</v>
      </c>
    </row>
    <row r="35" spans="1:6">
      <c r="A35" s="66"/>
      <c r="B35" s="241" t="s">
        <v>784</v>
      </c>
      <c r="C35" s="21"/>
      <c r="D35" s="127"/>
      <c r="E35" s="499"/>
      <c r="F35" s="21"/>
    </row>
    <row r="36" spans="1:6">
      <c r="A36" s="66" t="s">
        <v>870</v>
      </c>
      <c r="B36" s="16" t="s">
        <v>785</v>
      </c>
      <c r="C36" s="21" t="s">
        <v>775</v>
      </c>
      <c r="D36" s="127">
        <v>113.01</v>
      </c>
      <c r="E36" s="499">
        <f>F36-D36</f>
        <v>22.600000000000009</v>
      </c>
      <c r="F36" s="21">
        <f>ROUND(D36*120/100,2)</f>
        <v>135.61000000000001</v>
      </c>
    </row>
    <row r="37" spans="1:6">
      <c r="A37" s="66" t="s">
        <v>872</v>
      </c>
      <c r="B37" s="19" t="s">
        <v>786</v>
      </c>
      <c r="C37" s="21"/>
      <c r="D37" s="127"/>
      <c r="E37" s="499"/>
      <c r="F37" s="21"/>
    </row>
    <row r="38" spans="1:6">
      <c r="A38" s="66"/>
      <c r="B38" s="19" t="s">
        <v>787</v>
      </c>
      <c r="C38" s="21" t="s">
        <v>775</v>
      </c>
      <c r="D38" s="127">
        <v>110.61000000000001</v>
      </c>
      <c r="E38" s="499">
        <f t="shared" ref="E38:E39" si="4">F38-D38</f>
        <v>22.119999999999976</v>
      </c>
      <c r="F38" s="21">
        <f>ROUND(D38*120/100,2)</f>
        <v>132.72999999999999</v>
      </c>
    </row>
    <row r="39" spans="1:6">
      <c r="A39" s="66"/>
      <c r="B39" s="26" t="s">
        <v>788</v>
      </c>
      <c r="C39" s="21" t="s">
        <v>775</v>
      </c>
      <c r="D39" s="127">
        <v>88.49</v>
      </c>
      <c r="E39" s="499">
        <f t="shared" si="4"/>
        <v>17.700000000000003</v>
      </c>
      <c r="F39" s="21">
        <f>ROUND(D39*120/100,2)</f>
        <v>106.19</v>
      </c>
    </row>
    <row r="40" spans="1:6">
      <c r="A40" s="66" t="s">
        <v>874</v>
      </c>
      <c r="B40" s="19" t="s">
        <v>1010</v>
      </c>
      <c r="C40" s="21"/>
      <c r="D40" s="127"/>
      <c r="E40" s="499"/>
      <c r="F40" s="21"/>
    </row>
    <row r="41" spans="1:6">
      <c r="A41" s="500"/>
      <c r="B41" s="19" t="s">
        <v>1011</v>
      </c>
      <c r="C41" s="21"/>
      <c r="D41" s="127"/>
      <c r="E41" s="499"/>
      <c r="F41" s="21"/>
    </row>
    <row r="42" spans="1:6">
      <c r="A42" s="500"/>
      <c r="B42" s="19" t="s">
        <v>1012</v>
      </c>
      <c r="C42" s="21" t="s">
        <v>1004</v>
      </c>
      <c r="D42" s="127">
        <v>11.419999999999998</v>
      </c>
      <c r="E42" s="499">
        <f t="shared" ref="E42:E47" si="5">F42-D42</f>
        <v>2.2800000000000011</v>
      </c>
      <c r="F42" s="21">
        <f t="shared" ref="F42:F47" si="6">ROUND(D42*120/100,2)</f>
        <v>13.7</v>
      </c>
    </row>
    <row r="43" spans="1:6">
      <c r="A43" s="500"/>
      <c r="B43" s="501" t="s">
        <v>1005</v>
      </c>
      <c r="C43" s="21" t="s">
        <v>1004</v>
      </c>
      <c r="D43" s="127">
        <v>14.53</v>
      </c>
      <c r="E43" s="499">
        <f t="shared" si="5"/>
        <v>2.9100000000000019</v>
      </c>
      <c r="F43" s="21">
        <f t="shared" si="6"/>
        <v>17.440000000000001</v>
      </c>
    </row>
    <row r="44" spans="1:6">
      <c r="A44" s="500"/>
      <c r="B44" s="501" t="s">
        <v>1006</v>
      </c>
      <c r="C44" s="21" t="s">
        <v>1004</v>
      </c>
      <c r="D44" s="127">
        <v>20.76</v>
      </c>
      <c r="E44" s="499">
        <f t="shared" si="5"/>
        <v>4.1499999999999986</v>
      </c>
      <c r="F44" s="21">
        <f t="shared" si="6"/>
        <v>24.91</v>
      </c>
    </row>
    <row r="45" spans="1:6">
      <c r="A45" s="500"/>
      <c r="B45" s="26" t="s">
        <v>1013</v>
      </c>
      <c r="C45" s="21" t="s">
        <v>1004</v>
      </c>
      <c r="D45" s="127">
        <v>32.18</v>
      </c>
      <c r="E45" s="499">
        <f t="shared" si="5"/>
        <v>6.4399999999999977</v>
      </c>
      <c r="F45" s="21">
        <f t="shared" si="6"/>
        <v>38.619999999999997</v>
      </c>
    </row>
    <row r="46" spans="1:6">
      <c r="A46" s="500"/>
      <c r="B46" s="243" t="s">
        <v>1014</v>
      </c>
      <c r="C46" s="21" t="s">
        <v>1004</v>
      </c>
      <c r="D46" s="127">
        <v>35.29</v>
      </c>
      <c r="E46" s="499">
        <f t="shared" si="5"/>
        <v>7.0600000000000023</v>
      </c>
      <c r="F46" s="21">
        <f t="shared" si="6"/>
        <v>42.35</v>
      </c>
    </row>
    <row r="47" spans="1:6">
      <c r="A47" s="500"/>
      <c r="B47" s="243" t="s">
        <v>1015</v>
      </c>
      <c r="C47" s="21" t="s">
        <v>1004</v>
      </c>
      <c r="D47" s="127">
        <v>41.5</v>
      </c>
      <c r="E47" s="499">
        <f t="shared" si="5"/>
        <v>8.2999999999999972</v>
      </c>
      <c r="F47" s="21">
        <f t="shared" si="6"/>
        <v>49.8</v>
      </c>
    </row>
    <row r="48" spans="1:6">
      <c r="A48" s="500"/>
      <c r="B48" s="139" t="s">
        <v>1016</v>
      </c>
      <c r="C48" s="21"/>
      <c r="D48" s="127"/>
      <c r="E48" s="499"/>
      <c r="F48" s="21"/>
    </row>
    <row r="49" spans="1:6">
      <c r="A49" s="500"/>
      <c r="B49" s="26" t="s">
        <v>1017</v>
      </c>
      <c r="C49" s="21" t="s">
        <v>775</v>
      </c>
      <c r="D49" s="127">
        <v>3.09</v>
      </c>
      <c r="E49" s="499">
        <f t="shared" ref="E49:E51" si="7">F49-D49</f>
        <v>0.62000000000000011</v>
      </c>
      <c r="F49" s="21">
        <f>ROUND(D49*120/100,2)</f>
        <v>3.71</v>
      </c>
    </row>
    <row r="50" spans="1:6">
      <c r="A50" s="500"/>
      <c r="B50" s="26" t="s">
        <v>1018</v>
      </c>
      <c r="C50" s="21" t="s">
        <v>775</v>
      </c>
      <c r="D50" s="127">
        <v>5.18</v>
      </c>
      <c r="E50" s="499">
        <f t="shared" si="7"/>
        <v>1.04</v>
      </c>
      <c r="F50" s="21">
        <f>ROUND(D50*120/100,2)</f>
        <v>6.22</v>
      </c>
    </row>
    <row r="51" spans="1:6">
      <c r="A51" s="66"/>
      <c r="B51" s="26" t="s">
        <v>1019</v>
      </c>
      <c r="C51" s="21" t="s">
        <v>775</v>
      </c>
      <c r="D51" s="127">
        <v>7.29</v>
      </c>
      <c r="E51" s="499">
        <f t="shared" si="7"/>
        <v>1.46</v>
      </c>
      <c r="F51" s="21">
        <f>ROUND(D51*120/100,2)</f>
        <v>8.75</v>
      </c>
    </row>
    <row r="52" spans="1:6">
      <c r="A52" s="66" t="s">
        <v>876</v>
      </c>
      <c r="B52" s="19" t="s">
        <v>1020</v>
      </c>
      <c r="C52" s="26"/>
      <c r="D52" s="401"/>
      <c r="E52" s="502"/>
      <c r="F52" s="21"/>
    </row>
    <row r="53" spans="1:6" ht="13.8">
      <c r="A53" s="66"/>
      <c r="B53" s="19" t="s">
        <v>1021</v>
      </c>
      <c r="C53" s="26"/>
      <c r="D53" s="401"/>
      <c r="E53" s="502"/>
      <c r="F53" s="21"/>
    </row>
    <row r="54" spans="1:6">
      <c r="A54" s="66"/>
      <c r="B54" s="19" t="s">
        <v>1022</v>
      </c>
      <c r="C54" s="26"/>
      <c r="D54" s="401"/>
      <c r="E54" s="502"/>
      <c r="F54" s="21"/>
    </row>
    <row r="55" spans="1:6" ht="13.8">
      <c r="A55" s="66"/>
      <c r="B55" s="19">
        <v>15</v>
      </c>
      <c r="C55" s="21" t="s">
        <v>1023</v>
      </c>
      <c r="D55" s="127">
        <v>1.19</v>
      </c>
      <c r="E55" s="499">
        <f t="shared" ref="E55:E58" si="8">F55-D55</f>
        <v>0.24</v>
      </c>
      <c r="F55" s="21">
        <f>ROUND(D55*120/100,2)</f>
        <v>1.43</v>
      </c>
    </row>
    <row r="56" spans="1:6" ht="13.8">
      <c r="A56" s="66"/>
      <c r="B56" s="19">
        <v>32</v>
      </c>
      <c r="C56" s="21" t="s">
        <v>1023</v>
      </c>
      <c r="D56" s="127">
        <v>1.3599999999999999</v>
      </c>
      <c r="E56" s="499">
        <f t="shared" si="8"/>
        <v>0.27</v>
      </c>
      <c r="F56" s="21">
        <f>ROUND(D56*120/100,2)</f>
        <v>1.63</v>
      </c>
    </row>
    <row r="57" spans="1:6" ht="13.8">
      <c r="A57" s="66"/>
      <c r="B57" s="19">
        <v>40</v>
      </c>
      <c r="C57" s="21" t="s">
        <v>1023</v>
      </c>
      <c r="D57" s="127">
        <v>1.5</v>
      </c>
      <c r="E57" s="499">
        <f t="shared" si="8"/>
        <v>0.30000000000000004</v>
      </c>
      <c r="F57" s="21">
        <f>ROUND(D57*120/100,2)</f>
        <v>1.8</v>
      </c>
    </row>
    <row r="58" spans="1:6" ht="13.8">
      <c r="A58" s="66"/>
      <c r="B58" s="19" t="s">
        <v>1024</v>
      </c>
      <c r="C58" s="21" t="s">
        <v>1023</v>
      </c>
      <c r="D58" s="127">
        <v>2.09</v>
      </c>
      <c r="E58" s="499">
        <f t="shared" si="8"/>
        <v>0.41999999999999993</v>
      </c>
      <c r="F58" s="21">
        <f>ROUND(D58*120/100,2)</f>
        <v>2.5099999999999998</v>
      </c>
    </row>
    <row r="59" spans="1:6">
      <c r="A59" s="66"/>
      <c r="B59" s="19" t="s">
        <v>1025</v>
      </c>
      <c r="C59" s="21"/>
      <c r="D59" s="127"/>
      <c r="E59" s="499"/>
      <c r="F59" s="21"/>
    </row>
    <row r="60" spans="1:6" ht="13.8">
      <c r="A60" s="66"/>
      <c r="B60" s="19">
        <v>15</v>
      </c>
      <c r="C60" s="21" t="s">
        <v>1023</v>
      </c>
      <c r="D60" s="127">
        <v>1.42</v>
      </c>
      <c r="E60" s="499">
        <f t="shared" ref="E60:E63" si="9">F60-D60</f>
        <v>0.28000000000000003</v>
      </c>
      <c r="F60" s="21">
        <f>ROUND(D60*120/100,2)</f>
        <v>1.7</v>
      </c>
    </row>
    <row r="61" spans="1:6" ht="13.8">
      <c r="A61" s="66"/>
      <c r="B61" s="19">
        <v>32</v>
      </c>
      <c r="C61" s="21" t="s">
        <v>1023</v>
      </c>
      <c r="D61" s="127">
        <v>1.67</v>
      </c>
      <c r="E61" s="499">
        <f t="shared" si="9"/>
        <v>0.33000000000000007</v>
      </c>
      <c r="F61" s="21">
        <f>ROUND(D61*120/100,2)</f>
        <v>2</v>
      </c>
    </row>
    <row r="62" spans="1:6" ht="13.8">
      <c r="A62" s="66"/>
      <c r="B62" s="19">
        <v>40</v>
      </c>
      <c r="C62" s="21" t="s">
        <v>1023</v>
      </c>
      <c r="D62" s="127">
        <v>1.8</v>
      </c>
      <c r="E62" s="499">
        <f t="shared" si="9"/>
        <v>0.3600000000000001</v>
      </c>
      <c r="F62" s="21">
        <f>ROUND(D62*120/100,2)</f>
        <v>2.16</v>
      </c>
    </row>
    <row r="63" spans="1:6" ht="13.8">
      <c r="A63" s="66"/>
      <c r="B63" s="19" t="s">
        <v>1024</v>
      </c>
      <c r="C63" s="21" t="s">
        <v>1023</v>
      </c>
      <c r="D63" s="127">
        <v>2.52</v>
      </c>
      <c r="E63" s="499">
        <f t="shared" si="9"/>
        <v>0.5</v>
      </c>
      <c r="F63" s="21">
        <f>ROUND(D63*120/100,2)</f>
        <v>3.02</v>
      </c>
    </row>
    <row r="64" spans="1:6" ht="13.8">
      <c r="A64" s="66" t="s">
        <v>878</v>
      </c>
      <c r="B64" s="19" t="s">
        <v>1026</v>
      </c>
      <c r="C64" s="21"/>
      <c r="D64" s="127"/>
      <c r="E64" s="499"/>
      <c r="F64" s="21"/>
    </row>
    <row r="65" spans="1:6">
      <c r="A65" s="66"/>
      <c r="B65" s="19" t="s">
        <v>1027</v>
      </c>
      <c r="C65" s="21"/>
      <c r="D65" s="127"/>
      <c r="E65" s="499"/>
      <c r="F65" s="21"/>
    </row>
    <row r="66" spans="1:6" ht="13.8">
      <c r="A66" s="66"/>
      <c r="B66" s="19" t="s">
        <v>1028</v>
      </c>
      <c r="C66" s="21" t="s">
        <v>1023</v>
      </c>
      <c r="D66" s="127">
        <v>47.82</v>
      </c>
      <c r="E66" s="499">
        <f t="shared" ref="E66:E68" si="10">F66-D66</f>
        <v>9.5600000000000023</v>
      </c>
      <c r="F66" s="21">
        <f>ROUND(D66*120/100,2)</f>
        <v>57.38</v>
      </c>
    </row>
    <row r="67" spans="1:6" ht="13.8">
      <c r="A67" s="66" t="s">
        <v>145</v>
      </c>
      <c r="B67" s="26" t="s">
        <v>1029</v>
      </c>
      <c r="C67" s="21" t="s">
        <v>1023</v>
      </c>
      <c r="D67" s="127">
        <v>86.559999999999988</v>
      </c>
      <c r="E67" s="499">
        <f t="shared" si="10"/>
        <v>17.310000000000016</v>
      </c>
      <c r="F67" s="21">
        <f>ROUND(D67*120/100,2)</f>
        <v>103.87</v>
      </c>
    </row>
    <row r="68" spans="1:6" ht="13.8">
      <c r="A68" s="66"/>
      <c r="B68" s="26" t="s">
        <v>1030</v>
      </c>
      <c r="C68" s="21" t="s">
        <v>1023</v>
      </c>
      <c r="D68" s="127">
        <v>125.37</v>
      </c>
      <c r="E68" s="499">
        <f t="shared" si="10"/>
        <v>25.069999999999993</v>
      </c>
      <c r="F68" s="21">
        <f>ROUND(D68*120/100,2)</f>
        <v>150.44</v>
      </c>
    </row>
    <row r="69" spans="1:6">
      <c r="A69" s="66" t="s">
        <v>880</v>
      </c>
      <c r="B69" s="26" t="s">
        <v>1031</v>
      </c>
      <c r="C69" s="21"/>
      <c r="D69" s="127"/>
      <c r="E69" s="499"/>
      <c r="F69" s="21"/>
    </row>
    <row r="70" spans="1:6">
      <c r="A70" s="66" t="s">
        <v>145</v>
      </c>
      <c r="B70" s="26" t="s">
        <v>1032</v>
      </c>
      <c r="C70" s="26"/>
      <c r="D70" s="401"/>
      <c r="E70" s="502"/>
      <c r="F70" s="21"/>
    </row>
    <row r="71" spans="1:6">
      <c r="A71" s="66"/>
      <c r="B71" s="503" t="s">
        <v>1033</v>
      </c>
      <c r="C71" s="21" t="s">
        <v>775</v>
      </c>
      <c r="D71" s="127">
        <v>233.01</v>
      </c>
      <c r="E71" s="499">
        <f t="shared" ref="E71:E72" si="11">F71-D71</f>
        <v>46.600000000000023</v>
      </c>
      <c r="F71" s="21">
        <f>ROUND(D71*120/100,2)</f>
        <v>279.61</v>
      </c>
    </row>
    <row r="72" spans="1:6">
      <c r="A72" s="66"/>
      <c r="B72" s="19" t="s">
        <v>1034</v>
      </c>
      <c r="C72" s="21" t="s">
        <v>775</v>
      </c>
      <c r="D72" s="127">
        <v>279.66999999999996</v>
      </c>
      <c r="E72" s="499">
        <f t="shared" si="11"/>
        <v>55.930000000000064</v>
      </c>
      <c r="F72" s="21">
        <f>ROUND(D72*120/100,2)</f>
        <v>335.6</v>
      </c>
    </row>
    <row r="73" spans="1:6">
      <c r="A73" s="66"/>
      <c r="B73" s="503" t="s">
        <v>1035</v>
      </c>
      <c r="C73" s="21"/>
      <c r="D73" s="127"/>
      <c r="E73" s="504"/>
      <c r="F73" s="21"/>
    </row>
    <row r="74" spans="1:6">
      <c r="A74" s="66"/>
      <c r="B74" s="503" t="s">
        <v>1036</v>
      </c>
      <c r="C74" s="21" t="s">
        <v>775</v>
      </c>
      <c r="D74" s="127">
        <v>55.05</v>
      </c>
      <c r="E74" s="499">
        <f t="shared" ref="E74:E75" si="12">F74-D74</f>
        <v>11.010000000000005</v>
      </c>
      <c r="F74" s="21">
        <f>ROUND(D74*120/100,2)</f>
        <v>66.06</v>
      </c>
    </row>
    <row r="75" spans="1:6">
      <c r="A75" s="66"/>
      <c r="B75" s="26" t="s">
        <v>1037</v>
      </c>
      <c r="C75" s="21" t="s">
        <v>775</v>
      </c>
      <c r="D75" s="127">
        <v>93.609999999999985</v>
      </c>
      <c r="E75" s="499">
        <f t="shared" si="12"/>
        <v>18.720000000000013</v>
      </c>
      <c r="F75" s="21">
        <f>ROUND(D75*120/100,2)</f>
        <v>112.33</v>
      </c>
    </row>
    <row r="76" spans="1:6">
      <c r="A76" s="66"/>
      <c r="B76" s="503" t="s">
        <v>1038</v>
      </c>
      <c r="C76" s="21"/>
      <c r="D76" s="127"/>
      <c r="E76" s="504"/>
      <c r="F76" s="21"/>
    </row>
    <row r="77" spans="1:6">
      <c r="A77" s="66"/>
      <c r="B77" s="503" t="s">
        <v>1036</v>
      </c>
      <c r="C77" s="21" t="s">
        <v>775</v>
      </c>
      <c r="D77" s="127">
        <v>66.12</v>
      </c>
      <c r="E77" s="499">
        <f t="shared" ref="E77:E78" si="13">F77-D77</f>
        <v>13.219999999999999</v>
      </c>
      <c r="F77" s="21">
        <f>ROUND(D77*120/100,2)</f>
        <v>79.34</v>
      </c>
    </row>
    <row r="78" spans="1:6">
      <c r="A78" s="66"/>
      <c r="B78" s="26" t="s">
        <v>1037</v>
      </c>
      <c r="C78" s="21" t="s">
        <v>775</v>
      </c>
      <c r="D78" s="127">
        <v>112.4</v>
      </c>
      <c r="E78" s="499">
        <f t="shared" si="13"/>
        <v>22.47999999999999</v>
      </c>
      <c r="F78" s="21">
        <f>ROUND(D78*120/100,2)</f>
        <v>134.88</v>
      </c>
    </row>
    <row r="79" spans="1:6">
      <c r="A79" s="66" t="s">
        <v>882</v>
      </c>
      <c r="B79" s="26" t="s">
        <v>1039</v>
      </c>
      <c r="C79" s="21"/>
      <c r="D79" s="127"/>
      <c r="E79" s="499"/>
      <c r="F79" s="21"/>
    </row>
    <row r="80" spans="1:6">
      <c r="A80" s="66"/>
      <c r="B80" s="26" t="s">
        <v>1040</v>
      </c>
      <c r="C80" s="21"/>
      <c r="D80" s="127"/>
      <c r="E80" s="499"/>
      <c r="F80" s="21"/>
    </row>
    <row r="81" spans="1:6">
      <c r="A81" s="66"/>
      <c r="B81" s="19" t="s">
        <v>1041</v>
      </c>
      <c r="C81" s="21" t="s">
        <v>1042</v>
      </c>
      <c r="D81" s="127">
        <v>103.82000000000001</v>
      </c>
      <c r="E81" s="499">
        <f t="shared" ref="E81:E83" si="14">F81-D81</f>
        <v>20.759999999999991</v>
      </c>
      <c r="F81" s="21">
        <f>ROUND(D81*120/100,2)</f>
        <v>124.58</v>
      </c>
    </row>
    <row r="82" spans="1:6">
      <c r="A82" s="66"/>
      <c r="B82" s="501" t="s">
        <v>1005</v>
      </c>
      <c r="C82" s="21" t="s">
        <v>1042</v>
      </c>
      <c r="D82" s="127">
        <v>124.55000000000001</v>
      </c>
      <c r="E82" s="499">
        <f t="shared" si="14"/>
        <v>24.909999999999997</v>
      </c>
      <c r="F82" s="21">
        <f>ROUND(D82*120/100,2)</f>
        <v>149.46</v>
      </c>
    </row>
    <row r="83" spans="1:6">
      <c r="A83" s="66"/>
      <c r="B83" s="501" t="s">
        <v>1006</v>
      </c>
      <c r="C83" s="21" t="s">
        <v>1042</v>
      </c>
      <c r="D83" s="127">
        <v>155.71</v>
      </c>
      <c r="E83" s="499">
        <f t="shared" si="14"/>
        <v>31.139999999999986</v>
      </c>
      <c r="F83" s="21">
        <f>ROUND(D83*120/100,2)</f>
        <v>186.85</v>
      </c>
    </row>
    <row r="84" spans="1:6">
      <c r="A84" s="66" t="s">
        <v>883</v>
      </c>
      <c r="B84" s="32" t="s">
        <v>1043</v>
      </c>
      <c r="C84" s="21"/>
      <c r="D84" s="127"/>
      <c r="E84" s="499"/>
      <c r="F84" s="21"/>
    </row>
    <row r="85" spans="1:6">
      <c r="A85" s="66"/>
      <c r="B85" s="32" t="s">
        <v>1044</v>
      </c>
      <c r="C85" s="21"/>
      <c r="D85" s="127"/>
      <c r="E85" s="499"/>
      <c r="F85" s="21"/>
    </row>
    <row r="86" spans="1:6" ht="13.8">
      <c r="A86" s="66"/>
      <c r="B86" s="19" t="s">
        <v>1045</v>
      </c>
      <c r="C86" s="21" t="s">
        <v>1046</v>
      </c>
      <c r="D86" s="127">
        <v>22.439999999999998</v>
      </c>
      <c r="E86" s="499">
        <f t="shared" ref="E86:E89" si="15">F86-D86</f>
        <v>4.490000000000002</v>
      </c>
      <c r="F86" s="21">
        <f>ROUND(D86*120/100,2)</f>
        <v>26.93</v>
      </c>
    </row>
    <row r="87" spans="1:6" ht="13.8">
      <c r="A87" s="66"/>
      <c r="B87" s="19" t="s">
        <v>1047</v>
      </c>
      <c r="C87" s="21" t="s">
        <v>1046</v>
      </c>
      <c r="D87" s="127">
        <v>33.129999999999995</v>
      </c>
      <c r="E87" s="499">
        <f t="shared" si="15"/>
        <v>6.6300000000000026</v>
      </c>
      <c r="F87" s="21">
        <f>ROUND(D87*120/100,2)</f>
        <v>39.76</v>
      </c>
    </row>
    <row r="88" spans="1:6" ht="13.8">
      <c r="A88" s="66"/>
      <c r="B88" s="19" t="s">
        <v>1048</v>
      </c>
      <c r="C88" s="21" t="s">
        <v>1046</v>
      </c>
      <c r="D88" s="127">
        <v>50.68</v>
      </c>
      <c r="E88" s="499">
        <f t="shared" si="15"/>
        <v>10.14</v>
      </c>
      <c r="F88" s="21">
        <f>ROUND(D88*120/100,2)</f>
        <v>60.82</v>
      </c>
    </row>
    <row r="89" spans="1:6" ht="13.8">
      <c r="A89" s="66"/>
      <c r="B89" s="19" t="s">
        <v>1047</v>
      </c>
      <c r="C89" s="21" t="s">
        <v>1046</v>
      </c>
      <c r="D89" s="127">
        <v>74.099999999999994</v>
      </c>
      <c r="E89" s="499">
        <f t="shared" si="15"/>
        <v>14.820000000000007</v>
      </c>
      <c r="F89" s="21">
        <f>ROUND(D89*120/100,2)</f>
        <v>88.92</v>
      </c>
    </row>
    <row r="90" spans="1:6">
      <c r="A90" s="21" t="s">
        <v>885</v>
      </c>
      <c r="B90" s="19" t="s">
        <v>1049</v>
      </c>
      <c r="C90" s="21"/>
      <c r="D90" s="127"/>
      <c r="E90" s="499"/>
      <c r="F90" s="21"/>
    </row>
    <row r="91" spans="1:6">
      <c r="A91" s="66"/>
      <c r="B91" s="26" t="s">
        <v>244</v>
      </c>
      <c r="C91" s="21"/>
      <c r="D91" s="127"/>
      <c r="E91" s="499"/>
      <c r="F91" s="21"/>
    </row>
    <row r="92" spans="1:6">
      <c r="A92" s="66"/>
      <c r="B92" s="26" t="s">
        <v>245</v>
      </c>
      <c r="C92" s="21" t="s">
        <v>775</v>
      </c>
      <c r="D92" s="127">
        <v>73.400000000000006</v>
      </c>
      <c r="E92" s="499">
        <f t="shared" ref="E92:E95" si="16">F92-D92</f>
        <v>14.679999999999993</v>
      </c>
      <c r="F92" s="21">
        <f>ROUND(D92*120/100,2)</f>
        <v>88.08</v>
      </c>
    </row>
    <row r="93" spans="1:6">
      <c r="A93" s="66"/>
      <c r="B93" s="26" t="s">
        <v>246</v>
      </c>
      <c r="C93" s="21" t="s">
        <v>775</v>
      </c>
      <c r="D93" s="127">
        <v>76.92</v>
      </c>
      <c r="E93" s="499">
        <f t="shared" si="16"/>
        <v>15.379999999999995</v>
      </c>
      <c r="F93" s="21">
        <f>ROUND(D93*120/100,2)</f>
        <v>92.3</v>
      </c>
    </row>
    <row r="94" spans="1:6">
      <c r="A94" s="66"/>
      <c r="B94" s="26" t="s">
        <v>247</v>
      </c>
      <c r="C94" s="21" t="s">
        <v>775</v>
      </c>
      <c r="D94" s="127">
        <v>114.21000000000001</v>
      </c>
      <c r="E94" s="499">
        <f t="shared" si="16"/>
        <v>22.840000000000003</v>
      </c>
      <c r="F94" s="21">
        <f>ROUND(D94*120/100,2)</f>
        <v>137.05000000000001</v>
      </c>
    </row>
    <row r="95" spans="1:6">
      <c r="A95" s="66"/>
      <c r="B95" s="26" t="s">
        <v>248</v>
      </c>
      <c r="C95" s="21"/>
      <c r="D95" s="127">
        <v>123.53</v>
      </c>
      <c r="E95" s="499">
        <f t="shared" si="16"/>
        <v>24.710000000000008</v>
      </c>
      <c r="F95" s="21">
        <f>ROUND(D95*120/100,2)</f>
        <v>148.24</v>
      </c>
    </row>
    <row r="96" spans="1:6">
      <c r="A96" s="66"/>
      <c r="B96" s="26" t="s">
        <v>1050</v>
      </c>
      <c r="C96" s="21"/>
      <c r="D96" s="127"/>
      <c r="E96" s="499"/>
      <c r="F96" s="21"/>
    </row>
    <row r="97" spans="1:6">
      <c r="A97" s="66"/>
      <c r="B97" s="26" t="s">
        <v>245</v>
      </c>
      <c r="C97" s="21" t="s">
        <v>775</v>
      </c>
      <c r="D97" s="127">
        <v>92.070000000000007</v>
      </c>
      <c r="E97" s="499">
        <f t="shared" ref="E97:E100" si="17">F97-D97</f>
        <v>18.409999999999997</v>
      </c>
      <c r="F97" s="21">
        <f>ROUND(D97*120/100,2)</f>
        <v>110.48</v>
      </c>
    </row>
    <row r="98" spans="1:6">
      <c r="A98" s="66"/>
      <c r="B98" s="26" t="s">
        <v>246</v>
      </c>
      <c r="C98" s="21" t="s">
        <v>775</v>
      </c>
      <c r="D98" s="127">
        <v>104.85</v>
      </c>
      <c r="E98" s="499">
        <f t="shared" si="17"/>
        <v>20.97</v>
      </c>
      <c r="F98" s="21">
        <f>ROUND(D98*120/100,2)</f>
        <v>125.82</v>
      </c>
    </row>
    <row r="99" spans="1:6">
      <c r="A99" s="66"/>
      <c r="B99" s="26" t="s">
        <v>247</v>
      </c>
      <c r="C99" s="21" t="s">
        <v>775</v>
      </c>
      <c r="D99" s="127">
        <v>136.31</v>
      </c>
      <c r="E99" s="499">
        <f t="shared" si="17"/>
        <v>27.259999999999991</v>
      </c>
      <c r="F99" s="21">
        <f>ROUND(D99*120/100,2)</f>
        <v>163.57</v>
      </c>
    </row>
    <row r="100" spans="1:6">
      <c r="A100" s="66"/>
      <c r="B100" s="26" t="s">
        <v>248</v>
      </c>
      <c r="C100" s="21" t="s">
        <v>775</v>
      </c>
      <c r="D100" s="127">
        <v>158.48000000000002</v>
      </c>
      <c r="E100" s="499">
        <f t="shared" si="17"/>
        <v>31.699999999999989</v>
      </c>
      <c r="F100" s="21">
        <f>ROUND(D100*120/100,2)</f>
        <v>190.18</v>
      </c>
    </row>
    <row r="101" spans="1:6">
      <c r="A101" s="66" t="s">
        <v>887</v>
      </c>
      <c r="B101" s="19" t="s">
        <v>100</v>
      </c>
      <c r="C101" s="21"/>
      <c r="D101" s="127"/>
      <c r="E101" s="499"/>
      <c r="F101" s="21"/>
    </row>
    <row r="102" spans="1:6">
      <c r="A102" s="66"/>
      <c r="B102" s="136" t="s">
        <v>101</v>
      </c>
      <c r="C102" s="21" t="s">
        <v>1051</v>
      </c>
      <c r="D102" s="127">
        <v>197.68</v>
      </c>
      <c r="E102" s="499">
        <f t="shared" ref="E102:E103" si="18">F102-D102</f>
        <v>39.539999999999992</v>
      </c>
      <c r="F102" s="21">
        <f>ROUND(D102*120/100,2)</f>
        <v>237.22</v>
      </c>
    </row>
    <row r="103" spans="1:6">
      <c r="A103" s="66"/>
      <c r="B103" s="19" t="s">
        <v>103</v>
      </c>
      <c r="C103" s="21"/>
      <c r="D103" s="127">
        <v>79.08</v>
      </c>
      <c r="E103" s="499">
        <f t="shared" si="18"/>
        <v>15.820000000000007</v>
      </c>
      <c r="F103" s="21">
        <f>ROUND(D103*120/100,2)</f>
        <v>94.9</v>
      </c>
    </row>
    <row r="104" spans="1:6">
      <c r="A104" s="66" t="s">
        <v>890</v>
      </c>
      <c r="B104" s="26" t="s">
        <v>1052</v>
      </c>
      <c r="C104" s="26"/>
      <c r="D104" s="127"/>
      <c r="E104" s="499"/>
      <c r="F104" s="21"/>
    </row>
    <row r="105" spans="1:6">
      <c r="A105" s="66"/>
      <c r="B105" s="26" t="s">
        <v>1053</v>
      </c>
      <c r="C105" s="21" t="s">
        <v>775</v>
      </c>
      <c r="D105" s="127">
        <v>154.85</v>
      </c>
      <c r="E105" s="499">
        <f t="shared" ref="E105:E108" si="19">F105-D105</f>
        <v>30.97</v>
      </c>
      <c r="F105" s="21">
        <f>ROUND(D105*120/100,2)</f>
        <v>185.82</v>
      </c>
    </row>
    <row r="106" spans="1:6">
      <c r="A106" s="66"/>
      <c r="B106" s="503" t="s">
        <v>1054</v>
      </c>
      <c r="C106" s="21" t="s">
        <v>775</v>
      </c>
      <c r="D106" s="127">
        <v>265.39999999999998</v>
      </c>
      <c r="E106" s="499">
        <f t="shared" si="19"/>
        <v>53.080000000000041</v>
      </c>
      <c r="F106" s="21">
        <f>ROUND(D106*120/100,2)</f>
        <v>318.48</v>
      </c>
    </row>
    <row r="107" spans="1:6">
      <c r="A107" s="66"/>
      <c r="B107" s="503" t="s">
        <v>1055</v>
      </c>
      <c r="C107" s="21" t="s">
        <v>775</v>
      </c>
      <c r="D107" s="127">
        <v>375.98</v>
      </c>
      <c r="E107" s="499">
        <f t="shared" si="19"/>
        <v>75.199999999999989</v>
      </c>
      <c r="F107" s="21">
        <f>ROUND(D107*120/100,2)</f>
        <v>451.18</v>
      </c>
    </row>
    <row r="108" spans="1:6">
      <c r="A108" s="66"/>
      <c r="B108" s="19" t="s">
        <v>1056</v>
      </c>
      <c r="C108" s="21" t="s">
        <v>775</v>
      </c>
      <c r="D108" s="127">
        <v>486.59000000000003</v>
      </c>
      <c r="E108" s="499">
        <f t="shared" si="19"/>
        <v>97.319999999999936</v>
      </c>
      <c r="F108" s="21">
        <f>ROUND(D108*120/100,2)</f>
        <v>583.91</v>
      </c>
    </row>
    <row r="109" spans="1:6">
      <c r="A109" s="66" t="s">
        <v>892</v>
      </c>
      <c r="B109" s="19" t="s">
        <v>1057</v>
      </c>
      <c r="C109" s="26"/>
      <c r="D109" s="401"/>
      <c r="E109" s="502"/>
      <c r="F109" s="21"/>
    </row>
    <row r="110" spans="1:6">
      <c r="A110" s="66"/>
      <c r="B110" s="26" t="s">
        <v>1058</v>
      </c>
      <c r="C110" s="21" t="s">
        <v>1059</v>
      </c>
      <c r="D110" s="127">
        <v>37.450000000000003</v>
      </c>
      <c r="E110" s="499">
        <f t="shared" ref="E110:E113" si="20">F110-D110</f>
        <v>7.4899999999999949</v>
      </c>
      <c r="F110" s="21">
        <f>ROUND(D110*120/100,2)</f>
        <v>44.94</v>
      </c>
    </row>
    <row r="111" spans="1:6">
      <c r="A111" s="26"/>
      <c r="B111" s="136" t="s">
        <v>1060</v>
      </c>
      <c r="C111" s="21" t="s">
        <v>1059</v>
      </c>
      <c r="D111" s="127">
        <v>74.88</v>
      </c>
      <c r="E111" s="499">
        <f t="shared" si="20"/>
        <v>14.980000000000004</v>
      </c>
      <c r="F111" s="21">
        <f>ROUND(D111*120/100,2)</f>
        <v>89.86</v>
      </c>
    </row>
    <row r="112" spans="1:6" ht="26.4">
      <c r="A112" s="505" t="s">
        <v>894</v>
      </c>
      <c r="B112" s="506" t="s">
        <v>1061</v>
      </c>
      <c r="C112" s="21" t="s">
        <v>1062</v>
      </c>
      <c r="D112" s="127">
        <v>182.95</v>
      </c>
      <c r="E112" s="499">
        <f t="shared" si="20"/>
        <v>36.590000000000003</v>
      </c>
      <c r="F112" s="21">
        <f>ROUND(D112*120/100,2)</f>
        <v>219.54</v>
      </c>
    </row>
    <row r="113" spans="1:6">
      <c r="A113" s="26" t="s">
        <v>896</v>
      </c>
      <c r="B113" s="136" t="s">
        <v>1063</v>
      </c>
      <c r="C113" s="21" t="s">
        <v>1064</v>
      </c>
      <c r="D113" s="127">
        <v>41.32</v>
      </c>
      <c r="E113" s="499">
        <f t="shared" si="20"/>
        <v>8.259999999999998</v>
      </c>
      <c r="F113" s="21">
        <f>ROUND(D113*120/100,2)</f>
        <v>49.58</v>
      </c>
    </row>
    <row r="114" spans="1:6">
      <c r="A114" s="26" t="s">
        <v>898</v>
      </c>
      <c r="B114" s="136" t="s">
        <v>1065</v>
      </c>
      <c r="C114" s="21"/>
      <c r="D114" s="127"/>
      <c r="E114" s="504"/>
      <c r="F114" s="21"/>
    </row>
    <row r="115" spans="1:6" ht="13.8" thickBot="1">
      <c r="A115" s="340"/>
      <c r="B115" s="340" t="s">
        <v>1066</v>
      </c>
      <c r="C115" s="340" t="s">
        <v>1067</v>
      </c>
      <c r="D115" s="410">
        <v>34.980000000000004</v>
      </c>
      <c r="E115" s="507">
        <f>F115-D115</f>
        <v>6.9999999999999929</v>
      </c>
      <c r="F115" s="144">
        <f>ROUND(D115*120/100,2)</f>
        <v>41.98</v>
      </c>
    </row>
    <row r="116" spans="1:6">
      <c r="B116" s="508"/>
      <c r="D116" s="509"/>
      <c r="E116" s="510"/>
    </row>
  </sheetData>
  <mergeCells count="3">
    <mergeCell ref="A4:F4"/>
    <mergeCell ref="B5:G5"/>
    <mergeCell ref="C7:F7"/>
  </mergeCells>
  <pageMargins left="0.82677165354330717" right="0" top="0.42" bottom="0.28000000000000003" header="0.25" footer="0.64"/>
  <pageSetup paperSize="9" scale="95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F55"/>
  <sheetViews>
    <sheetView workbookViewId="0">
      <selection activeCell="A54" sqref="A54:IV58"/>
    </sheetView>
  </sheetViews>
  <sheetFormatPr defaultRowHeight="13.2"/>
  <cols>
    <col min="1" max="1" width="6.109375" customWidth="1"/>
    <col min="2" max="2" width="33.109375" customWidth="1"/>
    <col min="5" max="5" width="11.109375" customWidth="1"/>
  </cols>
  <sheetData>
    <row r="3" spans="1:6">
      <c r="A3" s="4" t="s">
        <v>266</v>
      </c>
      <c r="B3" s="4"/>
      <c r="C3" s="4"/>
      <c r="D3" s="4"/>
      <c r="E3" s="4"/>
    </row>
    <row r="4" spans="1:6">
      <c r="A4" s="4" t="s">
        <v>267</v>
      </c>
      <c r="B4" s="4"/>
      <c r="C4" s="4"/>
      <c r="D4" s="4"/>
      <c r="E4" s="4"/>
    </row>
    <row r="5" spans="1:6">
      <c r="A5" s="4"/>
      <c r="B5" s="4"/>
      <c r="C5" s="4"/>
      <c r="D5" s="4"/>
      <c r="E5" s="4"/>
    </row>
    <row r="6" spans="1:6">
      <c r="C6" t="s">
        <v>42</v>
      </c>
      <c r="E6" s="88" t="s">
        <v>38</v>
      </c>
      <c r="F6" s="88"/>
    </row>
    <row r="7" spans="1:6">
      <c r="A7" s="89" t="s">
        <v>268</v>
      </c>
      <c r="B7" s="89" t="s">
        <v>43</v>
      </c>
      <c r="C7" s="90" t="s">
        <v>269</v>
      </c>
      <c r="D7" s="89" t="s">
        <v>14</v>
      </c>
      <c r="E7" s="90" t="s">
        <v>270</v>
      </c>
    </row>
    <row r="8" spans="1:6">
      <c r="A8" s="91" t="s">
        <v>271</v>
      </c>
      <c r="B8" s="91" t="s">
        <v>46</v>
      </c>
      <c r="C8" s="92" t="s">
        <v>272</v>
      </c>
      <c r="D8" s="91">
        <v>0.2</v>
      </c>
      <c r="E8" s="92" t="s">
        <v>273</v>
      </c>
    </row>
    <row r="9" spans="1:6">
      <c r="A9" s="93"/>
      <c r="B9" s="93"/>
      <c r="C9" s="94" t="s">
        <v>9</v>
      </c>
      <c r="D9" s="93"/>
      <c r="E9" s="94" t="s">
        <v>9</v>
      </c>
    </row>
    <row r="10" spans="1:6">
      <c r="A10" s="95"/>
      <c r="B10" s="96" t="s">
        <v>274</v>
      </c>
      <c r="C10" s="95"/>
      <c r="D10" s="95"/>
      <c r="E10" s="95"/>
    </row>
    <row r="11" spans="1:6">
      <c r="A11" s="95" t="s">
        <v>275</v>
      </c>
      <c r="B11" s="97" t="s">
        <v>276</v>
      </c>
      <c r="C11" s="95"/>
      <c r="D11" s="95"/>
      <c r="E11" s="95"/>
    </row>
    <row r="12" spans="1:6">
      <c r="A12" s="95"/>
      <c r="B12" s="95" t="s">
        <v>277</v>
      </c>
      <c r="C12" s="98">
        <f>[3]кальк3!N19</f>
        <v>83.112499999999997</v>
      </c>
      <c r="D12" s="99">
        <f>ROUND(C12*D8,2)</f>
        <v>16.62</v>
      </c>
      <c r="E12" s="98">
        <f t="shared" ref="E12:E22" si="0">C12+D12</f>
        <v>99.732500000000002</v>
      </c>
    </row>
    <row r="13" spans="1:6">
      <c r="A13" s="95" t="s">
        <v>278</v>
      </c>
      <c r="B13" s="95" t="s">
        <v>279</v>
      </c>
      <c r="C13" s="98">
        <f>[3]кальк3!N20</f>
        <v>107.262</v>
      </c>
      <c r="D13" s="99">
        <f>ROUND(C13*D8,2)</f>
        <v>21.45</v>
      </c>
      <c r="E13" s="98">
        <f t="shared" si="0"/>
        <v>128.71199999999999</v>
      </c>
    </row>
    <row r="14" spans="1:6">
      <c r="A14" s="95" t="s">
        <v>280</v>
      </c>
      <c r="B14" s="95" t="s">
        <v>281</v>
      </c>
      <c r="C14" s="98">
        <f>[3]кальк3!N21</f>
        <v>131.44150000000002</v>
      </c>
      <c r="D14" s="99">
        <f>ROUND(C14*D8,2)</f>
        <v>26.29</v>
      </c>
      <c r="E14" s="98">
        <f t="shared" si="0"/>
        <v>157.73150000000001</v>
      </c>
    </row>
    <row r="15" spans="1:6">
      <c r="A15" s="95" t="s">
        <v>282</v>
      </c>
      <c r="B15" s="97" t="s">
        <v>283</v>
      </c>
      <c r="C15" s="98">
        <f>[3]кальк3!N22</f>
        <v>173</v>
      </c>
      <c r="D15" s="99">
        <f>ROUND(C15*D8,2)</f>
        <v>34.6</v>
      </c>
      <c r="E15" s="98">
        <f t="shared" si="0"/>
        <v>207.6</v>
      </c>
    </row>
    <row r="16" spans="1:6">
      <c r="A16" s="95" t="s">
        <v>284</v>
      </c>
      <c r="B16" s="95" t="s">
        <v>285</v>
      </c>
      <c r="C16" s="98">
        <f>[3]кальк3!N23</f>
        <v>197.17950000000002</v>
      </c>
      <c r="D16" s="99">
        <f>ROUND(C16*D8,2)</f>
        <v>39.44</v>
      </c>
      <c r="E16" s="98">
        <f t="shared" si="0"/>
        <v>236.61950000000002</v>
      </c>
    </row>
    <row r="17" spans="1:5">
      <c r="A17" s="100" t="s">
        <v>286</v>
      </c>
      <c r="B17" s="100" t="s">
        <v>287</v>
      </c>
      <c r="C17" s="101">
        <f>[3]кальк3!N24</f>
        <v>221.32900000000001</v>
      </c>
      <c r="D17" s="102">
        <f>ROUND(C17*D8,2)</f>
        <v>44.27</v>
      </c>
      <c r="E17" s="101">
        <f t="shared" si="0"/>
        <v>265.59899999999999</v>
      </c>
    </row>
    <row r="18" spans="1:5">
      <c r="A18" s="100" t="s">
        <v>288</v>
      </c>
      <c r="B18" s="100" t="s">
        <v>289</v>
      </c>
      <c r="C18" s="101">
        <f>[3]кальк3!N25</f>
        <v>86.004000000000005</v>
      </c>
      <c r="D18" s="102">
        <f>ROUND(C18*D8,2)</f>
        <v>17.2</v>
      </c>
      <c r="E18" s="101">
        <f t="shared" si="0"/>
        <v>103.20400000000001</v>
      </c>
    </row>
    <row r="19" spans="1:5">
      <c r="A19" s="100" t="s">
        <v>290</v>
      </c>
      <c r="B19" s="100" t="s">
        <v>291</v>
      </c>
      <c r="C19" s="101">
        <f>[3]кальк3!N26</f>
        <v>29.9725</v>
      </c>
      <c r="D19" s="102">
        <f>ROUND(C19*D8,2)</f>
        <v>5.99</v>
      </c>
      <c r="E19" s="101">
        <f t="shared" si="0"/>
        <v>35.962499999999999</v>
      </c>
    </row>
    <row r="20" spans="1:5">
      <c r="A20" s="100" t="s">
        <v>292</v>
      </c>
      <c r="B20" s="100" t="s">
        <v>293</v>
      </c>
      <c r="C20" s="101">
        <f>[3]кальк3!N27</f>
        <v>36.692999999999998</v>
      </c>
      <c r="D20" s="102">
        <f>ROUND(C20*D8,2)</f>
        <v>7.34</v>
      </c>
      <c r="E20" s="101">
        <f t="shared" si="0"/>
        <v>44.033000000000001</v>
      </c>
    </row>
    <row r="21" spans="1:5">
      <c r="A21" s="100" t="s">
        <v>294</v>
      </c>
      <c r="B21" s="100" t="s">
        <v>295</v>
      </c>
      <c r="C21" s="101">
        <f>[3]кальк3!N28</f>
        <v>118.95250000000001</v>
      </c>
      <c r="D21" s="102">
        <f>ROUND(C21*D8,2)</f>
        <v>23.79</v>
      </c>
      <c r="E21" s="101">
        <f t="shared" si="0"/>
        <v>142.74250000000001</v>
      </c>
    </row>
    <row r="22" spans="1:5">
      <c r="A22" s="100" t="s">
        <v>296</v>
      </c>
      <c r="B22" s="100" t="s">
        <v>297</v>
      </c>
      <c r="C22" s="101">
        <f>[3]кальк3!N29</f>
        <v>192.71550000000002</v>
      </c>
      <c r="D22" s="102">
        <f>ROUND(C22*D8,2)</f>
        <v>38.54</v>
      </c>
      <c r="E22" s="101">
        <f t="shared" si="0"/>
        <v>231.25550000000001</v>
      </c>
    </row>
    <row r="23" spans="1:5">
      <c r="A23" s="100"/>
      <c r="B23" s="103" t="s">
        <v>298</v>
      </c>
      <c r="C23" s="101"/>
      <c r="D23" s="102"/>
      <c r="E23" s="101"/>
    </row>
    <row r="24" spans="1:5">
      <c r="A24" s="100" t="s">
        <v>299</v>
      </c>
      <c r="B24" s="100" t="s">
        <v>300</v>
      </c>
      <c r="C24" s="101">
        <f>[3]кальк3!N31</f>
        <v>673.5</v>
      </c>
      <c r="D24" s="102">
        <f>ROUND(C24*D8,2)</f>
        <v>134.69999999999999</v>
      </c>
      <c r="E24" s="101">
        <f>C24+D24</f>
        <v>808.2</v>
      </c>
    </row>
    <row r="25" spans="1:5">
      <c r="A25" s="100" t="s">
        <v>301</v>
      </c>
      <c r="B25" s="100" t="s">
        <v>302</v>
      </c>
      <c r="C25" s="101">
        <f>[3]кальк3!N32</f>
        <v>647.61450000000002</v>
      </c>
      <c r="D25" s="102">
        <f>ROUND(C25*D8,2)</f>
        <v>129.52000000000001</v>
      </c>
      <c r="E25" s="101">
        <f>C25+D25</f>
        <v>777.1345</v>
      </c>
    </row>
    <row r="26" spans="1:5">
      <c r="A26" s="100"/>
      <c r="B26" s="104" t="s">
        <v>303</v>
      </c>
      <c r="C26" s="101"/>
      <c r="D26" s="102"/>
      <c r="E26" s="101"/>
    </row>
    <row r="27" spans="1:5">
      <c r="A27" s="100" t="s">
        <v>304</v>
      </c>
      <c r="B27" s="100" t="s">
        <v>305</v>
      </c>
      <c r="C27" s="101">
        <f>[3]кальк3!N34</f>
        <v>121.77949999999998</v>
      </c>
      <c r="D27" s="102">
        <f>ROUND(C27*D8,2)</f>
        <v>24.36</v>
      </c>
      <c r="E27" s="101">
        <f t="shared" ref="E27:E33" si="1">C27+D27</f>
        <v>146.1395</v>
      </c>
    </row>
    <row r="28" spans="1:5">
      <c r="A28" s="100" t="s">
        <v>306</v>
      </c>
      <c r="B28" s="100" t="s">
        <v>307</v>
      </c>
      <c r="C28" s="101">
        <f>[3]кальк3!N35</f>
        <v>147.6105</v>
      </c>
      <c r="D28" s="102">
        <f>ROUND(C28*D8,2)</f>
        <v>29.52</v>
      </c>
      <c r="E28" s="101">
        <f t="shared" si="1"/>
        <v>177.13050000000001</v>
      </c>
    </row>
    <row r="29" spans="1:5">
      <c r="A29" s="100" t="s">
        <v>308</v>
      </c>
      <c r="B29" s="100" t="s">
        <v>309</v>
      </c>
      <c r="C29" s="101">
        <f>[3]кальк3!N36</f>
        <v>49.559000000000005</v>
      </c>
      <c r="D29" s="102">
        <f>ROUND(C29*D8,2)</f>
        <v>9.91</v>
      </c>
      <c r="E29" s="101">
        <f t="shared" si="1"/>
        <v>59.469000000000008</v>
      </c>
    </row>
    <row r="30" spans="1:5">
      <c r="A30" s="100" t="s">
        <v>310</v>
      </c>
      <c r="B30" s="100" t="s">
        <v>311</v>
      </c>
      <c r="C30" s="101">
        <f>[3]кальк3!N37</f>
        <v>90.502499999999998</v>
      </c>
      <c r="D30" s="102">
        <f>ROUND(C30*D8,2)</f>
        <v>18.100000000000001</v>
      </c>
      <c r="E30" s="101">
        <f t="shared" si="1"/>
        <v>108.60249999999999</v>
      </c>
    </row>
    <row r="31" spans="1:5">
      <c r="A31" s="100" t="s">
        <v>312</v>
      </c>
      <c r="B31" s="100" t="s">
        <v>313</v>
      </c>
      <c r="C31" s="101">
        <f>[3]кальк3!N38</f>
        <v>147.6105</v>
      </c>
      <c r="D31" s="102">
        <f>ROUND(C31*D8,2)</f>
        <v>29.52</v>
      </c>
      <c r="E31" s="101">
        <f t="shared" si="1"/>
        <v>177.13050000000001</v>
      </c>
    </row>
    <row r="32" spans="1:5">
      <c r="A32" s="100" t="s">
        <v>314</v>
      </c>
      <c r="B32" s="100" t="s">
        <v>315</v>
      </c>
      <c r="C32" s="101">
        <f>[3]кальк3!N39</f>
        <v>227.39</v>
      </c>
      <c r="D32" s="102">
        <f>ROUND(C32*D8,2)</f>
        <v>45.48</v>
      </c>
      <c r="E32" s="101">
        <f t="shared" si="1"/>
        <v>272.87</v>
      </c>
    </row>
    <row r="33" spans="1:5">
      <c r="A33" s="100" t="s">
        <v>316</v>
      </c>
      <c r="B33" s="100" t="s">
        <v>317</v>
      </c>
      <c r="C33" s="101">
        <f>[3]кальк3!N40</f>
        <v>87.3185</v>
      </c>
      <c r="D33" s="102">
        <f>ROUND(C33*D8,2)</f>
        <v>17.46</v>
      </c>
      <c r="E33" s="101">
        <f t="shared" si="1"/>
        <v>104.77850000000001</v>
      </c>
    </row>
    <row r="34" spans="1:5">
      <c r="A34" s="100"/>
      <c r="B34" s="104" t="s">
        <v>318</v>
      </c>
      <c r="C34" s="101"/>
      <c r="D34" s="102"/>
      <c r="E34" s="101"/>
    </row>
    <row r="35" spans="1:5">
      <c r="A35" s="100" t="s">
        <v>319</v>
      </c>
      <c r="B35" s="100" t="s">
        <v>305</v>
      </c>
      <c r="C35" s="101">
        <f>[3]кальк3!N42</f>
        <v>121.77949999999998</v>
      </c>
      <c r="D35" s="102">
        <f>ROUND(C35*D8,2)</f>
        <v>24.36</v>
      </c>
      <c r="E35" s="101">
        <f t="shared" ref="E35:E44" si="2">C35+D35</f>
        <v>146.1395</v>
      </c>
    </row>
    <row r="36" spans="1:5">
      <c r="A36" s="100" t="s">
        <v>320</v>
      </c>
      <c r="B36" s="100" t="s">
        <v>321</v>
      </c>
      <c r="C36" s="101">
        <f>[3]кальк3!N43</f>
        <v>466.63399999999996</v>
      </c>
      <c r="D36" s="102">
        <f>ROUND(C36*D8,2)</f>
        <v>93.33</v>
      </c>
      <c r="E36" s="101">
        <f t="shared" si="2"/>
        <v>559.96399999999994</v>
      </c>
    </row>
    <row r="37" spans="1:5">
      <c r="A37" s="100" t="s">
        <v>322</v>
      </c>
      <c r="B37" s="100" t="s">
        <v>323</v>
      </c>
      <c r="C37" s="101">
        <f>[3]кальк3!N44</f>
        <v>492.4550000000001</v>
      </c>
      <c r="D37" s="102">
        <f>ROUND(C37*D8,2)</f>
        <v>98.49</v>
      </c>
      <c r="E37" s="101">
        <f t="shared" si="2"/>
        <v>590.94500000000005</v>
      </c>
    </row>
    <row r="38" spans="1:5">
      <c r="A38" s="100" t="s">
        <v>324</v>
      </c>
      <c r="B38" s="100" t="s">
        <v>325</v>
      </c>
      <c r="C38" s="101">
        <f>[3]кальк3!N45</f>
        <v>496.79</v>
      </c>
      <c r="D38" s="102">
        <f>ROUND(C38*D8,2)</f>
        <v>99.36</v>
      </c>
      <c r="E38" s="101">
        <f t="shared" si="2"/>
        <v>596.15</v>
      </c>
    </row>
    <row r="39" spans="1:5">
      <c r="A39" s="100" t="s">
        <v>326</v>
      </c>
      <c r="B39" s="100" t="s">
        <v>327</v>
      </c>
      <c r="C39" s="101">
        <f>[3]кальк3!N46</f>
        <v>522.61099999999999</v>
      </c>
      <c r="D39" s="102">
        <f>ROUND(C39*D8,2)</f>
        <v>104.52</v>
      </c>
      <c r="E39" s="101">
        <f t="shared" si="2"/>
        <v>627.13099999999997</v>
      </c>
    </row>
    <row r="40" spans="1:5">
      <c r="A40" s="100" t="s">
        <v>328</v>
      </c>
      <c r="B40" s="100" t="s">
        <v>311</v>
      </c>
      <c r="C40" s="101">
        <f>[3]кальк3!N47</f>
        <v>617.47850000000005</v>
      </c>
      <c r="D40" s="102">
        <f>ROUND(C40*D8,2)</f>
        <v>123.5</v>
      </c>
      <c r="E40" s="101">
        <f t="shared" si="2"/>
        <v>740.97850000000005</v>
      </c>
    </row>
    <row r="41" spans="1:5">
      <c r="A41" s="100" t="s">
        <v>329</v>
      </c>
      <c r="B41" s="100" t="s">
        <v>330</v>
      </c>
      <c r="C41" s="101">
        <f>[3]кальк3!N48</f>
        <v>326.49799999999999</v>
      </c>
      <c r="D41" s="102">
        <f>ROUND(C41*D8,2)</f>
        <v>65.3</v>
      </c>
      <c r="E41" s="101">
        <f t="shared" si="2"/>
        <v>391.798</v>
      </c>
    </row>
    <row r="42" spans="1:5">
      <c r="A42" s="100" t="s">
        <v>331</v>
      </c>
      <c r="B42" s="100" t="s">
        <v>332</v>
      </c>
      <c r="C42" s="101">
        <f>[3]кальк3!N49</f>
        <v>352.38350000000003</v>
      </c>
      <c r="D42" s="102">
        <f>ROUND(C42*D8,2)</f>
        <v>70.48</v>
      </c>
      <c r="E42" s="101">
        <f t="shared" si="2"/>
        <v>422.86350000000004</v>
      </c>
    </row>
    <row r="43" spans="1:5">
      <c r="A43" s="100" t="s">
        <v>333</v>
      </c>
      <c r="B43" s="100" t="s">
        <v>315</v>
      </c>
      <c r="C43" s="101">
        <f>[3]кальк3!N50</f>
        <v>448.27749999999992</v>
      </c>
      <c r="D43" s="102">
        <f>ROUND(C43*D8,2)</f>
        <v>89.66</v>
      </c>
      <c r="E43" s="101">
        <f t="shared" si="2"/>
        <v>537.93749999999989</v>
      </c>
    </row>
    <row r="44" spans="1:5">
      <c r="A44" s="100" t="s">
        <v>334</v>
      </c>
      <c r="B44" s="100" t="s">
        <v>335</v>
      </c>
      <c r="C44" s="101">
        <f>[3]кальк3!N51</f>
        <v>477.39699999999999</v>
      </c>
      <c r="D44" s="102">
        <f>ROUND(C44*D8,2)</f>
        <v>95.48</v>
      </c>
      <c r="E44" s="101">
        <f t="shared" si="2"/>
        <v>572.87699999999995</v>
      </c>
    </row>
    <row r="45" spans="1:5">
      <c r="A45" s="100"/>
      <c r="B45" s="104" t="s">
        <v>336</v>
      </c>
      <c r="C45" s="101"/>
      <c r="D45" s="102"/>
      <c r="E45" s="101"/>
    </row>
    <row r="46" spans="1:5">
      <c r="A46" s="100" t="s">
        <v>337</v>
      </c>
      <c r="B46" s="105" t="s">
        <v>338</v>
      </c>
      <c r="C46" s="101">
        <f>[3]кальк3!N53</f>
        <v>211.19099999999997</v>
      </c>
      <c r="D46" s="102">
        <f>ROUND(C46*D8,2)</f>
        <v>42.24</v>
      </c>
      <c r="E46" s="101">
        <f t="shared" ref="E46:E51" si="3">C46+D46</f>
        <v>253.43099999999998</v>
      </c>
    </row>
    <row r="47" spans="1:5">
      <c r="A47" s="100" t="s">
        <v>339</v>
      </c>
      <c r="B47" s="105" t="s">
        <v>340</v>
      </c>
      <c r="C47" s="101">
        <f>[3]кальк3!N54</f>
        <v>480.601</v>
      </c>
      <c r="D47" s="102">
        <f>ROUND(C47*D8,2)</f>
        <v>96.12</v>
      </c>
      <c r="E47" s="101">
        <f t="shared" si="3"/>
        <v>576.721</v>
      </c>
    </row>
    <row r="48" spans="1:5">
      <c r="A48" s="95" t="s">
        <v>341</v>
      </c>
      <c r="B48" s="95" t="s">
        <v>342</v>
      </c>
      <c r="C48" s="98">
        <f>[3]кальк3!N55</f>
        <v>145.453</v>
      </c>
      <c r="D48" s="99">
        <f>ROUND(C48*D8,2)</f>
        <v>29.09</v>
      </c>
      <c r="E48" s="98">
        <f t="shared" si="3"/>
        <v>174.54300000000001</v>
      </c>
    </row>
    <row r="49" spans="1:5">
      <c r="A49" s="95" t="s">
        <v>343</v>
      </c>
      <c r="B49" s="95" t="s">
        <v>344</v>
      </c>
      <c r="C49" s="98">
        <f>[3]кальк3!N56</f>
        <v>268.34350000000001</v>
      </c>
      <c r="D49" s="99">
        <f>ROUND(C49*D8,2)</f>
        <v>53.67</v>
      </c>
      <c r="E49" s="98">
        <f t="shared" si="3"/>
        <v>322.01350000000002</v>
      </c>
    </row>
    <row r="50" spans="1:5">
      <c r="A50" s="95"/>
      <c r="B50" s="95" t="s">
        <v>345</v>
      </c>
      <c r="C50" s="98">
        <f>[3]кальк3!N57</f>
        <v>300.66699999999997</v>
      </c>
      <c r="D50" s="99">
        <f>ROUND(C50*D8,2)</f>
        <v>60.13</v>
      </c>
      <c r="E50" s="98">
        <f t="shared" si="3"/>
        <v>360.79699999999997</v>
      </c>
    </row>
    <row r="51" spans="1:5">
      <c r="A51" s="95" t="s">
        <v>346</v>
      </c>
      <c r="B51" s="95" t="s">
        <v>347</v>
      </c>
      <c r="C51" s="98">
        <f>[3]кальк3!N58</f>
        <v>163.80950000000001</v>
      </c>
      <c r="D51" s="99">
        <f>ROUND(C51*D8,2)</f>
        <v>32.76</v>
      </c>
      <c r="E51" s="98">
        <f t="shared" si="3"/>
        <v>196.56950000000001</v>
      </c>
    </row>
    <row r="52" spans="1:5">
      <c r="A52" s="93"/>
      <c r="B52" s="93"/>
      <c r="C52" s="106"/>
      <c r="D52" s="106"/>
      <c r="E52" s="106"/>
    </row>
    <row r="53" spans="1:5">
      <c r="A53" s="30"/>
      <c r="B53" s="30"/>
      <c r="C53" s="107"/>
      <c r="D53" s="107"/>
      <c r="E53" s="107"/>
    </row>
    <row r="55" spans="1:5">
      <c r="B55" s="38"/>
    </row>
  </sheetData>
  <pageMargins left="1.1811023622047245" right="0" top="0.19685039370078741" bottom="0" header="0.51181102362204722" footer="0.51181102362204722"/>
  <pageSetup paperSize="9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G123"/>
  <sheetViews>
    <sheetView workbookViewId="0">
      <selection activeCell="I28" sqref="I28"/>
    </sheetView>
  </sheetViews>
  <sheetFormatPr defaultRowHeight="13.2"/>
  <cols>
    <col min="1" max="1" width="5.109375" customWidth="1"/>
    <col min="2" max="2" width="49" customWidth="1"/>
    <col min="3" max="3" width="7.6640625" customWidth="1"/>
    <col min="4" max="4" width="8.88671875" style="114"/>
    <col min="5" max="6" width="8.88671875" style="39"/>
  </cols>
  <sheetData>
    <row r="2" spans="1:7" ht="13.8">
      <c r="A2" s="2"/>
      <c r="B2" s="108"/>
      <c r="C2" s="108"/>
      <c r="D2" s="109"/>
    </row>
    <row r="3" spans="1:7" ht="13.8">
      <c r="A3" s="2"/>
      <c r="B3" s="108"/>
      <c r="C3" s="108"/>
      <c r="D3" s="109"/>
    </row>
    <row r="4" spans="1:7" ht="13.8">
      <c r="B4" s="110" t="s">
        <v>348</v>
      </c>
      <c r="D4" s="111"/>
    </row>
    <row r="5" spans="1:7">
      <c r="B5" s="112" t="s">
        <v>349</v>
      </c>
      <c r="C5" s="112"/>
      <c r="D5" s="112"/>
      <c r="E5" s="112"/>
      <c r="F5" s="112"/>
      <c r="G5" s="112"/>
    </row>
    <row r="6" spans="1:7">
      <c r="A6" s="1" t="s">
        <v>350</v>
      </c>
      <c r="B6" s="4"/>
      <c r="C6" s="1"/>
      <c r="D6" s="113"/>
    </row>
    <row r="7" spans="1:7">
      <c r="A7" s="2"/>
      <c r="B7" s="2"/>
    </row>
    <row r="8" spans="1:7" ht="13.8" thickBot="1">
      <c r="C8" t="s">
        <v>3</v>
      </c>
      <c r="F8" s="39" t="s">
        <v>351</v>
      </c>
    </row>
    <row r="9" spans="1:7" ht="13.8" thickTop="1">
      <c r="A9" s="115"/>
      <c r="B9" s="115"/>
      <c r="C9" s="115"/>
      <c r="D9" s="116"/>
      <c r="E9" s="7" t="s">
        <v>5</v>
      </c>
      <c r="F9" s="7" t="s">
        <v>4</v>
      </c>
    </row>
    <row r="10" spans="1:7">
      <c r="A10" s="117" t="s">
        <v>6</v>
      </c>
      <c r="B10" s="9" t="s">
        <v>7</v>
      </c>
      <c r="C10" s="9" t="s">
        <v>8</v>
      </c>
      <c r="D10" s="118" t="s">
        <v>39</v>
      </c>
      <c r="E10" s="9" t="s">
        <v>9</v>
      </c>
      <c r="F10" s="9" t="s">
        <v>10</v>
      </c>
    </row>
    <row r="11" spans="1:7">
      <c r="A11" s="117" t="s">
        <v>11</v>
      </c>
      <c r="B11" s="9" t="s">
        <v>12</v>
      </c>
      <c r="C11" s="9" t="s">
        <v>13</v>
      </c>
      <c r="D11" s="118" t="s">
        <v>14</v>
      </c>
      <c r="E11" s="10">
        <v>0.2</v>
      </c>
      <c r="F11" s="9" t="s">
        <v>14</v>
      </c>
    </row>
    <row r="12" spans="1:7" ht="13.8" thickBot="1">
      <c r="A12" s="117"/>
      <c r="B12" s="9"/>
      <c r="C12" s="9"/>
      <c r="D12" s="118" t="s">
        <v>9</v>
      </c>
      <c r="E12" s="9"/>
      <c r="F12" s="9" t="s">
        <v>9</v>
      </c>
    </row>
    <row r="13" spans="1:7" ht="14.4" thickTop="1" thickBot="1">
      <c r="A13" s="119">
        <v>1</v>
      </c>
      <c r="B13" s="120">
        <v>2</v>
      </c>
      <c r="C13" s="121">
        <v>3</v>
      </c>
      <c r="D13" s="116">
        <v>4</v>
      </c>
      <c r="E13" s="13">
        <v>5</v>
      </c>
      <c r="F13" s="14">
        <v>6</v>
      </c>
    </row>
    <row r="14" spans="1:7" ht="14.4" thickTop="1" thickBot="1">
      <c r="A14" s="122"/>
      <c r="B14" s="123"/>
      <c r="C14" s="15"/>
      <c r="D14" s="124"/>
      <c r="E14" s="125"/>
      <c r="F14" s="17"/>
    </row>
    <row r="15" spans="1:7">
      <c r="A15" s="17">
        <v>1</v>
      </c>
      <c r="B15" s="123" t="s">
        <v>352</v>
      </c>
      <c r="C15" s="18"/>
      <c r="D15" s="126"/>
      <c r="E15" s="20"/>
      <c r="F15" s="21"/>
    </row>
    <row r="16" spans="1:7">
      <c r="A16" s="21"/>
      <c r="B16" s="123" t="s">
        <v>353</v>
      </c>
      <c r="C16" s="18" t="s">
        <v>354</v>
      </c>
      <c r="D16" s="126">
        <f>[4]кальк!P17</f>
        <v>6.6660000000000004</v>
      </c>
      <c r="E16" s="20">
        <v>1.33</v>
      </c>
      <c r="F16" s="127">
        <v>8</v>
      </c>
    </row>
    <row r="17" spans="1:6">
      <c r="A17" s="21">
        <v>2</v>
      </c>
      <c r="B17" s="128" t="s">
        <v>355</v>
      </c>
      <c r="C17" s="18"/>
      <c r="D17" s="126"/>
      <c r="E17" s="20"/>
      <c r="F17" s="21"/>
    </row>
    <row r="18" spans="1:6">
      <c r="A18" s="21"/>
      <c r="B18" s="123" t="s">
        <v>356</v>
      </c>
      <c r="C18" s="18" t="s">
        <v>357</v>
      </c>
      <c r="D18" s="126">
        <f>[4]кальк!P19</f>
        <v>5.1779999999999999</v>
      </c>
      <c r="E18" s="20">
        <v>1.04</v>
      </c>
      <c r="F18" s="21">
        <v>6.22</v>
      </c>
    </row>
    <row r="19" spans="1:6">
      <c r="A19" s="21">
        <v>3</v>
      </c>
      <c r="B19" s="123" t="s">
        <v>358</v>
      </c>
      <c r="C19" s="18"/>
      <c r="D19" s="126"/>
      <c r="E19" s="20"/>
      <c r="F19" s="21"/>
    </row>
    <row r="20" spans="1:6">
      <c r="A20" s="21"/>
      <c r="B20" s="123" t="s">
        <v>359</v>
      </c>
      <c r="C20" s="129" t="s">
        <v>360</v>
      </c>
      <c r="D20" s="126">
        <f>[4]кальк!P21</f>
        <v>26.996499999999997</v>
      </c>
      <c r="E20" s="20">
        <v>5.4</v>
      </c>
      <c r="F20" s="21">
        <v>32.4</v>
      </c>
    </row>
    <row r="21" spans="1:6">
      <c r="A21" s="21"/>
      <c r="B21" s="123" t="s">
        <v>361</v>
      </c>
      <c r="C21" s="18" t="s">
        <v>21</v>
      </c>
      <c r="D21" s="126">
        <f>[4]кальк!P22</f>
        <v>5.1779999999999999</v>
      </c>
      <c r="E21" s="20">
        <v>1.04</v>
      </c>
      <c r="F21" s="21">
        <v>6.22</v>
      </c>
    </row>
    <row r="22" spans="1:6">
      <c r="A22" s="21">
        <v>4</v>
      </c>
      <c r="B22" s="123" t="s">
        <v>362</v>
      </c>
      <c r="C22" s="18" t="s">
        <v>363</v>
      </c>
      <c r="D22" s="126">
        <f>[4]кальк!P23</f>
        <v>8.2829999999999995</v>
      </c>
      <c r="E22" s="20">
        <v>1.66</v>
      </c>
      <c r="F22" s="21">
        <v>9.94</v>
      </c>
    </row>
    <row r="23" spans="1:6">
      <c r="A23" s="21">
        <v>5</v>
      </c>
      <c r="B23" s="123" t="s">
        <v>364</v>
      </c>
      <c r="C23" s="18"/>
      <c r="D23" s="126"/>
      <c r="E23" s="20"/>
      <c r="F23" s="21"/>
    </row>
    <row r="24" spans="1:6">
      <c r="A24" s="21"/>
      <c r="B24" s="123" t="s">
        <v>365</v>
      </c>
      <c r="C24" s="18" t="s">
        <v>366</v>
      </c>
      <c r="D24" s="126">
        <f>[4]кальк!P25</f>
        <v>6.2445000000000004</v>
      </c>
      <c r="E24" s="20">
        <v>1.25</v>
      </c>
      <c r="F24" s="21">
        <v>7.49</v>
      </c>
    </row>
    <row r="25" spans="1:6">
      <c r="A25" s="21">
        <v>6</v>
      </c>
      <c r="B25" s="123" t="s">
        <v>367</v>
      </c>
      <c r="C25" s="18"/>
      <c r="D25" s="126"/>
      <c r="E25" s="20"/>
      <c r="F25" s="21"/>
    </row>
    <row r="26" spans="1:6">
      <c r="A26" s="21"/>
      <c r="B26" s="123" t="s">
        <v>368</v>
      </c>
      <c r="C26" s="18" t="s">
        <v>369</v>
      </c>
      <c r="D26" s="126">
        <f>[4]кальк!P27</f>
        <v>30.210499999999996</v>
      </c>
      <c r="E26" s="20">
        <v>6.04</v>
      </c>
      <c r="F26" s="21">
        <v>36.25</v>
      </c>
    </row>
    <row r="27" spans="1:6">
      <c r="A27" s="21"/>
      <c r="B27" s="123" t="s">
        <v>370</v>
      </c>
      <c r="C27" s="18" t="s">
        <v>21</v>
      </c>
      <c r="D27" s="126">
        <f>[4]кальк!P28</f>
        <v>12.6625</v>
      </c>
      <c r="E27" s="20">
        <v>2.5299999999999998</v>
      </c>
      <c r="F27" s="21">
        <v>15.19</v>
      </c>
    </row>
    <row r="28" spans="1:6">
      <c r="A28" s="21">
        <v>7</v>
      </c>
      <c r="B28" s="123" t="s">
        <v>371</v>
      </c>
      <c r="C28" s="18"/>
      <c r="D28" s="126"/>
      <c r="E28" s="20"/>
      <c r="F28" s="21"/>
    </row>
    <row r="29" spans="1:6">
      <c r="A29" s="21"/>
      <c r="B29" s="123" t="s">
        <v>372</v>
      </c>
      <c r="C29" s="18">
        <v>100</v>
      </c>
      <c r="D29" s="126"/>
      <c r="E29" s="20"/>
      <c r="F29" s="21"/>
    </row>
    <row r="30" spans="1:6">
      <c r="A30" s="21"/>
      <c r="B30" s="130" t="s">
        <v>373</v>
      </c>
      <c r="C30" s="18" t="s">
        <v>374</v>
      </c>
      <c r="D30" s="126">
        <f>[4]кальк!P31</f>
        <v>118.95250000000001</v>
      </c>
      <c r="E30" s="20">
        <v>23.79</v>
      </c>
      <c r="F30" s="21">
        <v>142.74</v>
      </c>
    </row>
    <row r="31" spans="1:6">
      <c r="A31" s="21"/>
      <c r="B31" s="131" t="s">
        <v>375</v>
      </c>
      <c r="C31" s="18"/>
      <c r="D31" s="126">
        <f>[4]кальк!P32</f>
        <v>137.73049999999998</v>
      </c>
      <c r="E31" s="20">
        <v>27.55</v>
      </c>
      <c r="F31" s="21">
        <v>165.28</v>
      </c>
    </row>
    <row r="32" spans="1:6">
      <c r="A32" s="21"/>
      <c r="B32" s="131" t="s">
        <v>376</v>
      </c>
      <c r="C32" s="18"/>
      <c r="D32" s="126">
        <f>[4]кальк!P33</f>
        <v>150.88899999999998</v>
      </c>
      <c r="E32" s="20">
        <v>30.18</v>
      </c>
      <c r="F32" s="21">
        <v>181.07</v>
      </c>
    </row>
    <row r="33" spans="1:6">
      <c r="A33" s="21"/>
      <c r="B33" s="131" t="s">
        <v>377</v>
      </c>
      <c r="C33" s="23"/>
      <c r="D33" s="126">
        <f>[4]кальк!P34</f>
        <v>209.26149999999998</v>
      </c>
      <c r="E33" s="20">
        <v>41.85</v>
      </c>
      <c r="F33" s="21">
        <v>251.11</v>
      </c>
    </row>
    <row r="34" spans="1:6">
      <c r="A34" s="21">
        <v>8</v>
      </c>
      <c r="B34" s="128" t="s">
        <v>378</v>
      </c>
      <c r="C34" s="18"/>
      <c r="D34" s="126"/>
      <c r="E34" s="20"/>
      <c r="F34" s="21"/>
    </row>
    <row r="35" spans="1:6">
      <c r="A35" s="21"/>
      <c r="B35" s="123" t="s">
        <v>379</v>
      </c>
      <c r="C35" s="18"/>
      <c r="D35" s="126"/>
      <c r="E35" s="20"/>
      <c r="F35" s="21"/>
    </row>
    <row r="36" spans="1:6">
      <c r="A36" s="21"/>
      <c r="B36" s="123" t="s">
        <v>380</v>
      </c>
      <c r="C36" s="18" t="s">
        <v>381</v>
      </c>
      <c r="D36" s="126">
        <f>[4]кальк!P37</f>
        <v>55.049499999999995</v>
      </c>
      <c r="E36" s="20">
        <v>11.01</v>
      </c>
      <c r="F36" s="21">
        <v>66.06</v>
      </c>
    </row>
    <row r="37" spans="1:6">
      <c r="A37" s="21"/>
      <c r="B37" s="123" t="s">
        <v>382</v>
      </c>
      <c r="C37" s="18" t="s">
        <v>21</v>
      </c>
      <c r="D37" s="126">
        <f>[4]кальк!P38</f>
        <v>154.21199999999999</v>
      </c>
      <c r="E37" s="20">
        <v>30.84</v>
      </c>
      <c r="F37" s="21">
        <v>185.05</v>
      </c>
    </row>
    <row r="38" spans="1:6">
      <c r="A38" s="21"/>
      <c r="B38" s="123" t="s">
        <v>383</v>
      </c>
      <c r="C38" s="18" t="s">
        <v>384</v>
      </c>
      <c r="D38" s="126">
        <f>[4]кальк!P39</f>
        <v>152</v>
      </c>
      <c r="E38" s="20">
        <v>30.4</v>
      </c>
      <c r="F38" s="21">
        <v>182.4</v>
      </c>
    </row>
    <row r="39" spans="1:6">
      <c r="A39" s="21"/>
      <c r="B39" s="123" t="s">
        <v>385</v>
      </c>
      <c r="C39" s="18" t="s">
        <v>386</v>
      </c>
      <c r="D39" s="126">
        <f>[4]кальк!P40</f>
        <v>62.762</v>
      </c>
      <c r="E39" s="20">
        <v>12.55</v>
      </c>
      <c r="F39" s="21">
        <v>75.31</v>
      </c>
    </row>
    <row r="40" spans="1:6">
      <c r="A40" s="21"/>
      <c r="B40" s="30" t="s">
        <v>387</v>
      </c>
      <c r="C40" s="18" t="s">
        <v>21</v>
      </c>
      <c r="D40" s="126">
        <f>[4]кальк!P41</f>
        <v>68.272500000000008</v>
      </c>
      <c r="E40" s="20">
        <v>13.65</v>
      </c>
      <c r="F40" s="21">
        <v>81.92</v>
      </c>
    </row>
    <row r="41" spans="1:6">
      <c r="A41" s="21"/>
      <c r="B41" s="30" t="s">
        <v>388</v>
      </c>
      <c r="C41" s="18" t="s">
        <v>21</v>
      </c>
      <c r="D41" s="126">
        <f>[4]кальк!P42</f>
        <v>91.449999999999989</v>
      </c>
      <c r="E41" s="20">
        <v>18.29</v>
      </c>
      <c r="F41" s="21">
        <v>109.74</v>
      </c>
    </row>
    <row r="42" spans="1:6">
      <c r="A42" s="21">
        <v>9</v>
      </c>
      <c r="B42" s="30" t="s">
        <v>389</v>
      </c>
      <c r="C42" s="18"/>
      <c r="D42" s="126"/>
      <c r="E42" s="20"/>
      <c r="F42" s="21"/>
    </row>
    <row r="43" spans="1:6">
      <c r="A43" s="21"/>
      <c r="B43" s="30" t="s">
        <v>390</v>
      </c>
      <c r="C43" s="18" t="s">
        <v>391</v>
      </c>
      <c r="D43" s="126">
        <f>[4]кальк!P44</f>
        <v>27.547000000000001</v>
      </c>
      <c r="E43" s="20">
        <v>5.51</v>
      </c>
      <c r="F43" s="21">
        <v>33.06</v>
      </c>
    </row>
    <row r="44" spans="1:6">
      <c r="A44" s="21">
        <v>10</v>
      </c>
      <c r="B44" s="30" t="s">
        <v>392</v>
      </c>
      <c r="C44" s="18"/>
      <c r="D44" s="126"/>
      <c r="E44" s="20"/>
      <c r="F44" s="21"/>
    </row>
    <row r="45" spans="1:6">
      <c r="A45" s="21"/>
      <c r="B45" s="30" t="s">
        <v>393</v>
      </c>
      <c r="C45" s="18" t="s">
        <v>354</v>
      </c>
      <c r="D45" s="126">
        <f>[4]кальк!P46</f>
        <v>46.711999999999996</v>
      </c>
      <c r="E45" s="20">
        <v>9.34</v>
      </c>
      <c r="F45" s="21">
        <v>56.05</v>
      </c>
    </row>
    <row r="46" spans="1:6">
      <c r="A46" s="21">
        <v>11</v>
      </c>
      <c r="B46" s="30" t="s">
        <v>394</v>
      </c>
      <c r="C46" s="18"/>
      <c r="D46" s="126"/>
      <c r="E46" s="20"/>
      <c r="F46" s="21"/>
    </row>
    <row r="47" spans="1:6">
      <c r="A47" s="21"/>
      <c r="B47" s="30" t="s">
        <v>395</v>
      </c>
      <c r="C47" s="18"/>
      <c r="D47" s="126"/>
      <c r="E47" s="20"/>
      <c r="F47" s="21"/>
    </row>
    <row r="48" spans="1:6">
      <c r="A48" s="21"/>
      <c r="B48" s="30" t="s">
        <v>396</v>
      </c>
      <c r="C48" s="18" t="s">
        <v>397</v>
      </c>
      <c r="D48" s="126">
        <f>[4]кальк!P49</f>
        <v>203.34950000000001</v>
      </c>
      <c r="E48" s="20">
        <v>40.67</v>
      </c>
      <c r="F48" s="21">
        <v>244.02</v>
      </c>
    </row>
    <row r="49" spans="1:6">
      <c r="A49" s="21">
        <v>12</v>
      </c>
      <c r="B49" s="30" t="s">
        <v>398</v>
      </c>
      <c r="C49" s="18"/>
      <c r="D49" s="126"/>
      <c r="E49" s="20"/>
      <c r="F49" s="21"/>
    </row>
    <row r="50" spans="1:6">
      <c r="A50" s="21"/>
      <c r="B50" s="30" t="s">
        <v>399</v>
      </c>
      <c r="C50" s="18" t="s">
        <v>397</v>
      </c>
      <c r="D50" s="126">
        <f>[4]кальк!P51</f>
        <v>147.42699999999999</v>
      </c>
      <c r="E50" s="20">
        <v>29.49</v>
      </c>
      <c r="F50" s="21">
        <v>176.92</v>
      </c>
    </row>
    <row r="51" spans="1:6">
      <c r="A51" s="21">
        <v>13</v>
      </c>
      <c r="B51" s="30" t="s">
        <v>400</v>
      </c>
      <c r="C51" s="18"/>
      <c r="D51" s="126"/>
      <c r="E51" s="20"/>
      <c r="F51" s="21"/>
    </row>
    <row r="52" spans="1:6">
      <c r="A52" s="21"/>
      <c r="B52" s="30" t="s">
        <v>401</v>
      </c>
      <c r="C52" s="18" t="s">
        <v>402</v>
      </c>
      <c r="D52" s="126">
        <f>[4]кальк!P53</f>
        <v>16.124499999999998</v>
      </c>
      <c r="E52" s="20">
        <v>3.22</v>
      </c>
      <c r="F52" s="21">
        <v>19.34</v>
      </c>
    </row>
    <row r="53" spans="1:6">
      <c r="A53" s="21">
        <v>14</v>
      </c>
      <c r="B53" s="30" t="s">
        <v>403</v>
      </c>
      <c r="C53" s="18"/>
      <c r="D53" s="126"/>
      <c r="E53" s="20"/>
      <c r="F53" s="21"/>
    </row>
    <row r="54" spans="1:6">
      <c r="A54" s="21"/>
      <c r="B54" s="30" t="s">
        <v>404</v>
      </c>
      <c r="C54" s="18" t="s">
        <v>405</v>
      </c>
      <c r="D54" s="126">
        <f>[4]кальк!P55</f>
        <v>63.33250000000001</v>
      </c>
      <c r="E54" s="20">
        <v>12.67</v>
      </c>
      <c r="F54" s="127">
        <v>76</v>
      </c>
    </row>
    <row r="55" spans="1:6">
      <c r="A55" s="21"/>
      <c r="B55" s="30"/>
      <c r="C55" s="18"/>
      <c r="D55" s="126"/>
      <c r="E55" s="20"/>
      <c r="F55" s="21"/>
    </row>
    <row r="56" spans="1:6">
      <c r="A56" s="21">
        <v>15</v>
      </c>
      <c r="B56" s="30" t="s">
        <v>406</v>
      </c>
      <c r="C56" s="18"/>
      <c r="D56" s="126"/>
      <c r="E56" s="20"/>
      <c r="F56" s="21"/>
    </row>
    <row r="57" spans="1:6">
      <c r="A57" s="21"/>
      <c r="B57" s="30" t="s">
        <v>407</v>
      </c>
      <c r="C57" s="18" t="s">
        <v>408</v>
      </c>
      <c r="D57" s="126">
        <f>[4]кальк!P57</f>
        <v>107.262</v>
      </c>
      <c r="E57" s="20">
        <v>21.45</v>
      </c>
      <c r="F57" s="21">
        <v>128.71</v>
      </c>
    </row>
    <row r="58" spans="1:6">
      <c r="A58" s="21"/>
      <c r="B58" s="30" t="s">
        <v>409</v>
      </c>
      <c r="C58" s="18" t="s">
        <v>397</v>
      </c>
      <c r="D58" s="126">
        <f>[4]кальк!P58</f>
        <v>164.04750000000001</v>
      </c>
      <c r="E58" s="20">
        <v>32.81</v>
      </c>
      <c r="F58" s="21">
        <v>196.86</v>
      </c>
    </row>
    <row r="59" spans="1:6">
      <c r="A59" s="21">
        <v>16</v>
      </c>
      <c r="B59" s="30" t="s">
        <v>406</v>
      </c>
      <c r="C59" s="18"/>
      <c r="D59" s="126"/>
      <c r="E59" s="20"/>
      <c r="F59" s="21"/>
    </row>
    <row r="60" spans="1:6">
      <c r="A60" s="21"/>
      <c r="B60" s="30" t="s">
        <v>410</v>
      </c>
      <c r="C60" s="18" t="s">
        <v>411</v>
      </c>
      <c r="D60" s="126">
        <f>[4]кальк!P60</f>
        <v>67.602999999999994</v>
      </c>
      <c r="E60" s="20">
        <v>13.52</v>
      </c>
      <c r="F60" s="21">
        <v>81.12</v>
      </c>
    </row>
    <row r="61" spans="1:6">
      <c r="A61" s="21"/>
      <c r="B61" s="30" t="s">
        <v>412</v>
      </c>
      <c r="C61" s="18" t="s">
        <v>397</v>
      </c>
      <c r="D61" s="126">
        <f>[4]кальк!P61</f>
        <v>214.65299999999999</v>
      </c>
      <c r="E61" s="20">
        <v>42.93</v>
      </c>
      <c r="F61" s="21">
        <v>257.58</v>
      </c>
    </row>
    <row r="62" spans="1:6">
      <c r="A62" s="21">
        <v>17</v>
      </c>
      <c r="B62" s="30" t="s">
        <v>406</v>
      </c>
      <c r="C62" s="18"/>
      <c r="D62" s="126"/>
      <c r="E62" s="20"/>
      <c r="F62" s="21"/>
    </row>
    <row r="63" spans="1:6">
      <c r="A63" s="21"/>
      <c r="B63" s="30" t="s">
        <v>413</v>
      </c>
      <c r="C63" s="18" t="s">
        <v>408</v>
      </c>
      <c r="D63" s="126">
        <f>[4]кальк!P63</f>
        <v>86.32650000000001</v>
      </c>
      <c r="E63" s="20">
        <v>17.27</v>
      </c>
      <c r="F63" s="21">
        <v>103.6</v>
      </c>
    </row>
    <row r="64" spans="1:6">
      <c r="A64" s="21">
        <v>18</v>
      </c>
      <c r="B64" s="30" t="s">
        <v>414</v>
      </c>
      <c r="C64" s="18"/>
      <c r="D64" s="126"/>
      <c r="E64" s="20"/>
      <c r="F64" s="21"/>
    </row>
    <row r="65" spans="1:6">
      <c r="A65" s="21"/>
      <c r="B65" s="30" t="s">
        <v>415</v>
      </c>
      <c r="C65" s="18" t="s">
        <v>408</v>
      </c>
      <c r="D65" s="126">
        <f>[4]кальк!P65</f>
        <v>152.506</v>
      </c>
      <c r="E65" s="20">
        <v>30.5</v>
      </c>
      <c r="F65" s="21">
        <v>183.01</v>
      </c>
    </row>
    <row r="66" spans="1:6">
      <c r="A66" s="21"/>
      <c r="B66" s="30" t="s">
        <v>416</v>
      </c>
      <c r="C66" s="18" t="s">
        <v>397</v>
      </c>
      <c r="D66" s="126">
        <f>[4]кальк!P66</f>
        <v>43.002000000000002</v>
      </c>
      <c r="E66" s="20">
        <v>8.6</v>
      </c>
      <c r="F66" s="21">
        <v>51.6</v>
      </c>
    </row>
    <row r="67" spans="1:6">
      <c r="A67" s="21">
        <v>19</v>
      </c>
      <c r="B67" s="30" t="s">
        <v>417</v>
      </c>
      <c r="C67" s="18"/>
      <c r="D67" s="126"/>
      <c r="E67" s="20"/>
      <c r="F67" s="21"/>
    </row>
    <row r="68" spans="1:6">
      <c r="A68" s="21"/>
      <c r="B68" s="30" t="s">
        <v>418</v>
      </c>
      <c r="C68" s="18" t="s">
        <v>397</v>
      </c>
      <c r="D68" s="126">
        <f>[4]кальк!P68</f>
        <v>281.68549999999999</v>
      </c>
      <c r="E68" s="20">
        <v>56.34</v>
      </c>
      <c r="F68" s="21">
        <v>338.03</v>
      </c>
    </row>
    <row r="69" spans="1:6">
      <c r="A69" s="21"/>
      <c r="B69" s="30" t="s">
        <v>416</v>
      </c>
      <c r="C69" s="18" t="s">
        <v>397</v>
      </c>
      <c r="D69" s="126">
        <f>[4]кальк!P69</f>
        <v>107.649</v>
      </c>
      <c r="E69" s="20">
        <v>21.53</v>
      </c>
      <c r="F69" s="21">
        <v>129.18</v>
      </c>
    </row>
    <row r="70" spans="1:6">
      <c r="A70" s="21">
        <v>20</v>
      </c>
      <c r="B70" s="30" t="s">
        <v>419</v>
      </c>
      <c r="C70" s="18" t="s">
        <v>397</v>
      </c>
      <c r="D70" s="126">
        <f>[4]кальк!P70</f>
        <v>386.67099999999999</v>
      </c>
      <c r="E70" s="20">
        <v>77.33</v>
      </c>
      <c r="F70" s="127">
        <v>464</v>
      </c>
    </row>
    <row r="71" spans="1:6">
      <c r="A71" s="21"/>
      <c r="B71" s="30" t="s">
        <v>420</v>
      </c>
      <c r="C71" s="18"/>
      <c r="D71" s="126"/>
      <c r="E71" s="20"/>
      <c r="F71" s="21"/>
    </row>
    <row r="72" spans="1:6">
      <c r="A72" s="21"/>
      <c r="B72" s="30" t="s">
        <v>421</v>
      </c>
      <c r="C72" s="18" t="s">
        <v>397</v>
      </c>
      <c r="D72" s="126">
        <f>[4]кальк!P71</f>
        <v>591.3895</v>
      </c>
      <c r="E72" s="20">
        <v>118.28</v>
      </c>
      <c r="F72" s="21">
        <v>709.67</v>
      </c>
    </row>
    <row r="73" spans="1:6">
      <c r="A73" s="21">
        <v>21</v>
      </c>
      <c r="B73" s="30" t="s">
        <v>422</v>
      </c>
      <c r="C73" s="18"/>
      <c r="D73" s="126"/>
      <c r="E73" s="20"/>
      <c r="F73" s="21"/>
    </row>
    <row r="74" spans="1:6">
      <c r="A74" s="21"/>
      <c r="B74" s="30" t="s">
        <v>423</v>
      </c>
      <c r="C74" s="18" t="s">
        <v>424</v>
      </c>
      <c r="D74" s="126">
        <f>[4]кальк!P73</f>
        <v>70.623499999999993</v>
      </c>
      <c r="E74" s="20">
        <v>14.12</v>
      </c>
      <c r="F74" s="21">
        <v>84.74</v>
      </c>
    </row>
    <row r="75" spans="1:6">
      <c r="A75" s="21">
        <v>22</v>
      </c>
      <c r="B75" s="30" t="s">
        <v>425</v>
      </c>
      <c r="C75" s="18"/>
      <c r="D75" s="126"/>
      <c r="E75" s="20"/>
      <c r="F75" s="21"/>
    </row>
    <row r="76" spans="1:6">
      <c r="A76" s="21"/>
      <c r="B76" s="30" t="s">
        <v>426</v>
      </c>
      <c r="C76" s="18" t="s">
        <v>427</v>
      </c>
      <c r="D76" s="126">
        <f>[4]кальк!P75</f>
        <v>1072.0549999999998</v>
      </c>
      <c r="E76" s="20">
        <v>214.41</v>
      </c>
      <c r="F76" s="21">
        <v>1286.47</v>
      </c>
    </row>
    <row r="77" spans="1:6">
      <c r="A77" s="21"/>
      <c r="B77" s="30" t="s">
        <v>428</v>
      </c>
      <c r="C77" s="18"/>
      <c r="D77" s="126"/>
      <c r="E77" s="20"/>
      <c r="F77" s="21"/>
    </row>
    <row r="78" spans="1:6">
      <c r="A78" s="21"/>
      <c r="B78" s="30" t="s">
        <v>429</v>
      </c>
      <c r="C78" s="18" t="s">
        <v>397</v>
      </c>
      <c r="D78" s="126">
        <f>[4]кальк!P77</f>
        <v>1207.6279999999999</v>
      </c>
      <c r="E78" s="20">
        <v>241.53</v>
      </c>
      <c r="F78" s="21">
        <v>1449.16</v>
      </c>
    </row>
    <row r="79" spans="1:6">
      <c r="A79" s="21"/>
      <c r="B79" s="30" t="s">
        <v>430</v>
      </c>
      <c r="C79" s="18"/>
      <c r="D79" s="126"/>
      <c r="E79" s="20"/>
      <c r="F79" s="21"/>
    </row>
    <row r="80" spans="1:6">
      <c r="A80" s="21"/>
      <c r="B80" s="30" t="s">
        <v>431</v>
      </c>
      <c r="C80" s="18" t="s">
        <v>397</v>
      </c>
      <c r="D80" s="126">
        <f>[4]кальк!P79</f>
        <v>1331.9965</v>
      </c>
      <c r="E80" s="20">
        <v>266.39999999999998</v>
      </c>
      <c r="F80" s="21">
        <v>1598.4</v>
      </c>
    </row>
    <row r="81" spans="1:6">
      <c r="A81" s="21">
        <v>23</v>
      </c>
      <c r="B81" s="128" t="s">
        <v>432</v>
      </c>
      <c r="C81" s="18"/>
      <c r="D81" s="126"/>
      <c r="E81" s="20"/>
      <c r="F81" s="21"/>
    </row>
    <row r="82" spans="1:6">
      <c r="A82" s="21"/>
      <c r="B82" s="30" t="s">
        <v>433</v>
      </c>
      <c r="C82" s="18" t="s">
        <v>21</v>
      </c>
      <c r="D82" s="126">
        <v>459.66</v>
      </c>
      <c r="E82" s="20">
        <v>91.93</v>
      </c>
      <c r="F82" s="21">
        <v>551.59</v>
      </c>
    </row>
    <row r="83" spans="1:6">
      <c r="A83" s="21">
        <v>24</v>
      </c>
      <c r="B83" s="30" t="s">
        <v>434</v>
      </c>
      <c r="C83" s="18" t="s">
        <v>435</v>
      </c>
      <c r="D83" s="126"/>
      <c r="E83" s="20"/>
      <c r="F83" s="21"/>
    </row>
    <row r="84" spans="1:6">
      <c r="B84" s="19" t="s">
        <v>436</v>
      </c>
      <c r="C84" s="132" t="s">
        <v>397</v>
      </c>
      <c r="D84" s="133">
        <v>135.13999999999999</v>
      </c>
      <c r="E84" s="134">
        <f>F84-D84</f>
        <v>27.03</v>
      </c>
      <c r="F84" s="21">
        <v>162.16999999999999</v>
      </c>
    </row>
    <row r="85" spans="1:6">
      <c r="B85" s="19" t="s">
        <v>437</v>
      </c>
      <c r="C85" s="132" t="s">
        <v>397</v>
      </c>
      <c r="D85" s="135">
        <v>154.6</v>
      </c>
      <c r="E85" s="134">
        <f t="shared" ref="E85:E88" si="0">F85-D85</f>
        <v>30.920000000000016</v>
      </c>
      <c r="F85" s="21">
        <v>185.52</v>
      </c>
    </row>
    <row r="86" spans="1:6">
      <c r="B86" s="19" t="s">
        <v>438</v>
      </c>
      <c r="C86" s="132" t="s">
        <v>397</v>
      </c>
      <c r="D86" s="135">
        <v>178.15</v>
      </c>
      <c r="E86" s="134">
        <f t="shared" si="0"/>
        <v>35.629999999999995</v>
      </c>
      <c r="F86" s="21">
        <v>213.78</v>
      </c>
    </row>
    <row r="87" spans="1:6">
      <c r="B87" s="19" t="s">
        <v>439</v>
      </c>
      <c r="C87" s="132" t="s">
        <v>397</v>
      </c>
      <c r="D87" s="135">
        <v>220.09</v>
      </c>
      <c r="E87" s="134">
        <f t="shared" si="0"/>
        <v>44.02000000000001</v>
      </c>
      <c r="F87" s="21">
        <v>264.11</v>
      </c>
    </row>
    <row r="88" spans="1:6">
      <c r="B88" s="19" t="s">
        <v>440</v>
      </c>
      <c r="C88" s="132" t="s">
        <v>397</v>
      </c>
      <c r="D88" s="135">
        <v>272.30999999999995</v>
      </c>
      <c r="E88" s="134">
        <f t="shared" si="0"/>
        <v>54.460000000000036</v>
      </c>
      <c r="F88" s="21">
        <v>326.77</v>
      </c>
    </row>
    <row r="89" spans="1:6">
      <c r="A89">
        <v>25</v>
      </c>
      <c r="B89" s="136" t="s">
        <v>441</v>
      </c>
      <c r="C89" s="137" t="s">
        <v>442</v>
      </c>
      <c r="D89" s="135"/>
      <c r="F89" s="21"/>
    </row>
    <row r="90" spans="1:6">
      <c r="B90" s="136" t="s">
        <v>443</v>
      </c>
      <c r="C90" s="137" t="s">
        <v>444</v>
      </c>
      <c r="D90" s="135"/>
      <c r="F90" s="21"/>
    </row>
    <row r="91" spans="1:6" ht="15.6">
      <c r="B91" s="138" t="s">
        <v>445</v>
      </c>
      <c r="C91" s="132" t="s">
        <v>446</v>
      </c>
      <c r="D91" s="135">
        <v>72.66</v>
      </c>
      <c r="E91" s="134">
        <f t="shared" ref="E91:E97" si="1">F91-D91</f>
        <v>14.530000000000001</v>
      </c>
      <c r="F91" s="21">
        <v>87.19</v>
      </c>
    </row>
    <row r="92" spans="1:6">
      <c r="B92" s="138" t="s">
        <v>447</v>
      </c>
      <c r="C92" s="132" t="s">
        <v>397</v>
      </c>
      <c r="D92" s="135">
        <v>91.149999999999991</v>
      </c>
      <c r="E92" s="134">
        <f t="shared" si="1"/>
        <v>18.230000000000004</v>
      </c>
      <c r="F92" s="21">
        <v>109.38</v>
      </c>
    </row>
    <row r="93" spans="1:6">
      <c r="B93" s="138" t="s">
        <v>448</v>
      </c>
      <c r="C93" s="132" t="s">
        <v>397</v>
      </c>
      <c r="D93" s="135">
        <v>116.73</v>
      </c>
      <c r="E93" s="134">
        <f t="shared" si="1"/>
        <v>23.350000000000009</v>
      </c>
      <c r="F93" s="21">
        <v>140.08000000000001</v>
      </c>
    </row>
    <row r="94" spans="1:6">
      <c r="B94" s="138" t="s">
        <v>449</v>
      </c>
      <c r="C94" s="132" t="s">
        <v>397</v>
      </c>
      <c r="D94" s="135">
        <v>141.25</v>
      </c>
      <c r="E94" s="134">
        <f t="shared" si="1"/>
        <v>28.25</v>
      </c>
      <c r="F94" s="21">
        <v>169.5</v>
      </c>
    </row>
    <row r="95" spans="1:6">
      <c r="B95" s="138" t="s">
        <v>450</v>
      </c>
      <c r="C95" s="132" t="s">
        <v>397</v>
      </c>
      <c r="D95" s="135">
        <v>166.89000000000001</v>
      </c>
      <c r="E95" s="134">
        <f t="shared" si="1"/>
        <v>33.379999999999995</v>
      </c>
      <c r="F95" s="21">
        <v>200.27</v>
      </c>
    </row>
    <row r="96" spans="1:6">
      <c r="B96" s="138" t="s">
        <v>451</v>
      </c>
      <c r="C96" s="132" t="s">
        <v>397</v>
      </c>
      <c r="D96" s="135">
        <v>191.42</v>
      </c>
      <c r="E96" s="134">
        <f t="shared" si="1"/>
        <v>38.28</v>
      </c>
      <c r="F96" s="21">
        <v>229.7</v>
      </c>
    </row>
    <row r="97" spans="2:6">
      <c r="B97" s="138" t="s">
        <v>452</v>
      </c>
      <c r="C97" s="137"/>
      <c r="D97" s="135">
        <v>241.60000000000002</v>
      </c>
      <c r="E97" s="134">
        <f t="shared" si="1"/>
        <v>48.319999999999993</v>
      </c>
      <c r="F97" s="21">
        <v>289.92</v>
      </c>
    </row>
    <row r="98" spans="2:6" ht="15.6">
      <c r="B98" s="138" t="s">
        <v>453</v>
      </c>
      <c r="C98" s="132" t="s">
        <v>397</v>
      </c>
      <c r="D98" s="135"/>
      <c r="F98" s="21"/>
    </row>
    <row r="99" spans="2:6">
      <c r="B99" s="138" t="s">
        <v>454</v>
      </c>
      <c r="C99" s="132" t="s">
        <v>397</v>
      </c>
      <c r="D99" s="135">
        <v>121.83999999999999</v>
      </c>
      <c r="E99" s="134">
        <f t="shared" ref="E99:E104" si="2">F99-D99</f>
        <v>24.370000000000019</v>
      </c>
      <c r="F99" s="21">
        <v>146.21</v>
      </c>
    </row>
    <row r="100" spans="2:6">
      <c r="B100" s="138" t="s">
        <v>448</v>
      </c>
      <c r="C100" s="132" t="s">
        <v>397</v>
      </c>
      <c r="D100" s="135">
        <v>147.43</v>
      </c>
      <c r="E100" s="134">
        <f t="shared" si="2"/>
        <v>29.489999999999981</v>
      </c>
      <c r="F100" s="21">
        <v>176.92</v>
      </c>
    </row>
    <row r="101" spans="2:6">
      <c r="B101" s="138" t="s">
        <v>449</v>
      </c>
      <c r="C101" s="132" t="s">
        <v>397</v>
      </c>
      <c r="D101" s="135">
        <v>171.95999999999998</v>
      </c>
      <c r="E101" s="134">
        <f t="shared" si="2"/>
        <v>34.390000000000015</v>
      </c>
      <c r="F101" s="21">
        <v>206.35</v>
      </c>
    </row>
    <row r="102" spans="2:6">
      <c r="B102" s="138" t="s">
        <v>450</v>
      </c>
      <c r="C102" s="132" t="s">
        <v>397</v>
      </c>
      <c r="D102" s="135">
        <v>197.6</v>
      </c>
      <c r="E102" s="134">
        <f t="shared" si="2"/>
        <v>39.52000000000001</v>
      </c>
      <c r="F102" s="21">
        <v>237.12</v>
      </c>
    </row>
    <row r="103" spans="2:6">
      <c r="B103" s="138" t="s">
        <v>451</v>
      </c>
      <c r="C103" s="132" t="s">
        <v>397</v>
      </c>
      <c r="D103" s="135">
        <v>222.14</v>
      </c>
      <c r="E103" s="134">
        <f t="shared" si="2"/>
        <v>44.430000000000007</v>
      </c>
      <c r="F103" s="21">
        <v>266.57</v>
      </c>
    </row>
    <row r="104" spans="2:6">
      <c r="B104" s="138" t="s">
        <v>452</v>
      </c>
      <c r="C104" s="137"/>
      <c r="D104" s="135">
        <v>272.30999999999995</v>
      </c>
      <c r="E104" s="134">
        <f t="shared" si="2"/>
        <v>54.460000000000036</v>
      </c>
      <c r="F104" s="21">
        <v>326.77</v>
      </c>
    </row>
    <row r="105" spans="2:6" ht="15.6">
      <c r="B105" s="138" t="s">
        <v>455</v>
      </c>
      <c r="C105" s="132" t="s">
        <v>397</v>
      </c>
      <c r="D105" s="135"/>
      <c r="F105" s="21"/>
    </row>
    <row r="106" spans="2:6">
      <c r="B106" s="138" t="s">
        <v>454</v>
      </c>
      <c r="C106" s="132" t="s">
        <v>397</v>
      </c>
      <c r="D106" s="135">
        <v>152.56</v>
      </c>
      <c r="E106" s="134">
        <f t="shared" ref="E106:E111" si="3">F106-D106</f>
        <v>30.509999999999991</v>
      </c>
      <c r="F106" s="21">
        <v>183.07</v>
      </c>
    </row>
    <row r="107" spans="2:6">
      <c r="B107" s="138" t="s">
        <v>448</v>
      </c>
      <c r="C107" s="132" t="s">
        <v>397</v>
      </c>
      <c r="D107" s="135">
        <v>178.15</v>
      </c>
      <c r="E107" s="134">
        <f t="shared" si="3"/>
        <v>35.629999999999995</v>
      </c>
      <c r="F107" s="21">
        <v>213.78</v>
      </c>
    </row>
    <row r="108" spans="2:6">
      <c r="B108" s="138" t="s">
        <v>449</v>
      </c>
      <c r="C108" s="132" t="s">
        <v>397</v>
      </c>
      <c r="D108" s="135">
        <v>202.66</v>
      </c>
      <c r="E108" s="134">
        <f t="shared" si="3"/>
        <v>40.53</v>
      </c>
      <c r="F108" s="21">
        <v>243.19</v>
      </c>
    </row>
    <row r="109" spans="2:6">
      <c r="B109" s="138" t="s">
        <v>450</v>
      </c>
      <c r="C109" s="132" t="s">
        <v>397</v>
      </c>
      <c r="D109" s="135">
        <v>228.31</v>
      </c>
      <c r="E109" s="134">
        <f t="shared" si="3"/>
        <v>45.660000000000025</v>
      </c>
      <c r="F109" s="21">
        <v>273.97000000000003</v>
      </c>
    </row>
    <row r="110" spans="2:6">
      <c r="B110" s="138" t="s">
        <v>451</v>
      </c>
      <c r="C110" s="132" t="s">
        <v>397</v>
      </c>
      <c r="D110" s="135">
        <v>252.83999999999997</v>
      </c>
      <c r="E110" s="134">
        <f t="shared" si="3"/>
        <v>50.57000000000005</v>
      </c>
      <c r="F110" s="21">
        <v>303.41000000000003</v>
      </c>
    </row>
    <row r="111" spans="2:6">
      <c r="B111" s="138" t="s">
        <v>452</v>
      </c>
      <c r="C111" s="137"/>
      <c r="D111" s="135">
        <v>303.01</v>
      </c>
      <c r="E111" s="134">
        <f t="shared" si="3"/>
        <v>60.600000000000023</v>
      </c>
      <c r="F111" s="21">
        <v>363.61</v>
      </c>
    </row>
    <row r="112" spans="2:6" ht="15.6">
      <c r="B112" s="138" t="s">
        <v>456</v>
      </c>
      <c r="C112" s="132"/>
      <c r="D112" s="135"/>
      <c r="F112" s="21"/>
    </row>
    <row r="113" spans="1:6">
      <c r="B113" s="138" t="s">
        <v>454</v>
      </c>
      <c r="C113" s="132" t="s">
        <v>397</v>
      </c>
      <c r="D113" s="135">
        <v>183.28</v>
      </c>
      <c r="E113" s="134">
        <f t="shared" ref="E113:E118" si="4">F113-D113</f>
        <v>36.659999999999997</v>
      </c>
      <c r="F113" s="21">
        <v>219.94</v>
      </c>
    </row>
    <row r="114" spans="1:6">
      <c r="B114" s="138" t="s">
        <v>448</v>
      </c>
      <c r="C114" s="132" t="s">
        <v>397</v>
      </c>
      <c r="D114" s="135">
        <v>208.85</v>
      </c>
      <c r="E114" s="134">
        <f t="shared" si="4"/>
        <v>41.77000000000001</v>
      </c>
      <c r="F114" s="21">
        <v>250.62</v>
      </c>
    </row>
    <row r="115" spans="1:6">
      <c r="B115" s="138" t="s">
        <v>449</v>
      </c>
      <c r="C115" s="132" t="s">
        <v>397</v>
      </c>
      <c r="D115" s="135">
        <v>233.44</v>
      </c>
      <c r="E115" s="134">
        <f t="shared" si="4"/>
        <v>46.69</v>
      </c>
      <c r="F115" s="21">
        <v>280.13</v>
      </c>
    </row>
    <row r="116" spans="1:6">
      <c r="B116" s="138" t="s">
        <v>450</v>
      </c>
      <c r="C116" s="132" t="s">
        <v>397</v>
      </c>
      <c r="D116" s="135">
        <v>259.02</v>
      </c>
      <c r="E116" s="134">
        <f t="shared" si="4"/>
        <v>51.800000000000011</v>
      </c>
      <c r="F116" s="21">
        <v>310.82</v>
      </c>
    </row>
    <row r="117" spans="1:6">
      <c r="B117" s="138" t="s">
        <v>451</v>
      </c>
      <c r="C117" s="132" t="s">
        <v>397</v>
      </c>
      <c r="D117" s="135">
        <v>283.55</v>
      </c>
      <c r="E117" s="134">
        <f t="shared" si="4"/>
        <v>56.70999999999998</v>
      </c>
      <c r="F117" s="21">
        <v>340.26</v>
      </c>
    </row>
    <row r="118" spans="1:6">
      <c r="B118" s="138" t="s">
        <v>452</v>
      </c>
      <c r="C118" s="18" t="s">
        <v>457</v>
      </c>
      <c r="D118" s="135">
        <v>333.71999999999997</v>
      </c>
      <c r="E118" s="134">
        <f t="shared" si="4"/>
        <v>66.740000000000009</v>
      </c>
      <c r="F118" s="21">
        <v>400.46</v>
      </c>
    </row>
    <row r="119" spans="1:6">
      <c r="A119">
        <v>26</v>
      </c>
      <c r="B119" s="19" t="s">
        <v>458</v>
      </c>
      <c r="C119" s="18"/>
      <c r="D119" s="135"/>
      <c r="F119" s="21"/>
    </row>
    <row r="120" spans="1:6">
      <c r="B120" s="139" t="s">
        <v>459</v>
      </c>
      <c r="C120" s="18" t="s">
        <v>457</v>
      </c>
      <c r="D120" s="135">
        <v>127.28999999999999</v>
      </c>
      <c r="E120" s="134">
        <f t="shared" ref="E120" si="5">F120-D120</f>
        <v>25.460000000000008</v>
      </c>
      <c r="F120" s="21">
        <v>152.75</v>
      </c>
    </row>
    <row r="121" spans="1:6">
      <c r="B121" s="139" t="s">
        <v>460</v>
      </c>
      <c r="C121" s="18" t="s">
        <v>457</v>
      </c>
      <c r="D121" s="135">
        <v>67.8</v>
      </c>
      <c r="E121" s="134">
        <f>F121-D121</f>
        <v>13.560000000000002</v>
      </c>
      <c r="F121" s="21">
        <v>81.36</v>
      </c>
    </row>
    <row r="122" spans="1:6">
      <c r="B122" s="19" t="s">
        <v>461</v>
      </c>
      <c r="D122" s="135"/>
      <c r="F122" s="21"/>
    </row>
    <row r="123" spans="1:6" ht="13.8" thickBot="1">
      <c r="B123" s="140"/>
      <c r="C123" s="141"/>
      <c r="D123" s="142"/>
      <c r="E123" s="143"/>
      <c r="F123" s="144"/>
    </row>
  </sheetData>
  <pageMargins left="0.98425196850393704" right="0" top="0.59055118110236227" bottom="0.59055118110236227" header="0.51181102362204722" footer="0.51181102362204722"/>
  <pageSetup paperSize="9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E35" sqref="E35"/>
    </sheetView>
  </sheetViews>
  <sheetFormatPr defaultRowHeight="13.2"/>
  <cols>
    <col min="1" max="1" width="6.33203125" customWidth="1"/>
    <col min="2" max="2" width="40.6640625" customWidth="1"/>
  </cols>
  <sheetData>
    <row r="1" spans="1:5" ht="15.6">
      <c r="A1" s="145"/>
      <c r="B1" s="145"/>
      <c r="C1" s="145"/>
      <c r="D1" s="145"/>
      <c r="E1" s="145"/>
    </row>
    <row r="2" spans="1:5" ht="15.6">
      <c r="A2" s="145"/>
      <c r="B2" s="145"/>
      <c r="C2" s="145"/>
      <c r="D2" s="145"/>
      <c r="E2" s="145"/>
    </row>
    <row r="3" spans="1:5" ht="15.6">
      <c r="A3" s="146" t="s">
        <v>462</v>
      </c>
      <c r="B3" s="146"/>
      <c r="C3" s="146"/>
      <c r="D3" s="146"/>
      <c r="E3" s="146"/>
    </row>
    <row r="4" spans="1:5" ht="15.6">
      <c r="A4" s="146" t="s">
        <v>463</v>
      </c>
      <c r="B4" s="146"/>
      <c r="C4" s="146"/>
      <c r="D4" s="146"/>
      <c r="E4" s="146"/>
    </row>
    <row r="5" spans="1:5" ht="15.6">
      <c r="A5" s="146" t="s">
        <v>464</v>
      </c>
      <c r="B5" s="146"/>
      <c r="C5" s="146"/>
      <c r="D5" s="146"/>
      <c r="E5" s="146"/>
    </row>
    <row r="6" spans="1:5" ht="15.6">
      <c r="A6" s="146"/>
      <c r="B6" s="146"/>
      <c r="C6" s="146"/>
      <c r="D6" s="146"/>
      <c r="E6" s="146"/>
    </row>
    <row r="7" spans="1:5" ht="15.6">
      <c r="A7" s="145"/>
      <c r="C7" s="147" t="s">
        <v>42</v>
      </c>
      <c r="D7" s="145"/>
      <c r="E7" s="148" t="s">
        <v>38</v>
      </c>
    </row>
    <row r="8" spans="1:5" ht="15.6">
      <c r="A8" s="149"/>
      <c r="B8" s="149"/>
      <c r="C8" s="149" t="s">
        <v>269</v>
      </c>
      <c r="D8" s="150"/>
      <c r="E8" s="149" t="s">
        <v>269</v>
      </c>
    </row>
    <row r="9" spans="1:5" ht="15.6">
      <c r="A9" s="151" t="s">
        <v>6</v>
      </c>
      <c r="B9" s="151" t="s">
        <v>465</v>
      </c>
      <c r="C9" s="151" t="s">
        <v>466</v>
      </c>
      <c r="D9" s="151" t="s">
        <v>14</v>
      </c>
      <c r="E9" s="151" t="s">
        <v>467</v>
      </c>
    </row>
    <row r="10" spans="1:5" ht="15.6">
      <c r="A10" s="151" t="s">
        <v>11</v>
      </c>
      <c r="B10" s="151" t="s">
        <v>468</v>
      </c>
      <c r="C10" s="151" t="s">
        <v>14</v>
      </c>
      <c r="D10" s="152">
        <v>0.2</v>
      </c>
      <c r="E10" s="151" t="s">
        <v>14</v>
      </c>
    </row>
    <row r="11" spans="1:5" ht="15.6">
      <c r="A11" s="153"/>
      <c r="B11" s="154"/>
      <c r="C11" s="153" t="s">
        <v>9</v>
      </c>
      <c r="D11" s="153" t="s">
        <v>469</v>
      </c>
      <c r="E11" s="153" t="s">
        <v>9</v>
      </c>
    </row>
    <row r="12" spans="1:5" ht="15.6">
      <c r="A12" s="151"/>
      <c r="B12" s="155"/>
      <c r="C12" s="155"/>
      <c r="D12" s="155"/>
      <c r="E12" s="155"/>
    </row>
    <row r="13" spans="1:5" ht="15.6">
      <c r="A13" s="151"/>
      <c r="B13" s="155"/>
      <c r="C13" s="155"/>
      <c r="D13" s="155"/>
      <c r="E13" s="155"/>
    </row>
    <row r="14" spans="1:5" ht="15.6">
      <c r="A14" s="151" t="s">
        <v>470</v>
      </c>
      <c r="B14" s="155" t="s">
        <v>471</v>
      </c>
      <c r="C14" s="155"/>
      <c r="D14" s="155"/>
      <c r="E14" s="155"/>
    </row>
    <row r="15" spans="1:5" ht="15.6">
      <c r="A15" s="151"/>
      <c r="B15" s="155" t="s">
        <v>472</v>
      </c>
      <c r="C15" s="155"/>
      <c r="D15" s="155"/>
      <c r="E15" s="155"/>
    </row>
    <row r="16" spans="1:5" ht="15.6">
      <c r="A16" s="151"/>
      <c r="B16" s="155" t="s">
        <v>473</v>
      </c>
      <c r="C16" s="156">
        <f>E16-D16</f>
        <v>81.922736999999998</v>
      </c>
      <c r="D16" s="156">
        <f>[5]Кальк.!N21</f>
        <v>16.38</v>
      </c>
      <c r="E16" s="156">
        <f>[5]Кальк.!O21</f>
        <v>98.302736999999993</v>
      </c>
    </row>
    <row r="17" spans="1:5" ht="15.6">
      <c r="A17" s="151" t="s">
        <v>474</v>
      </c>
      <c r="B17" s="155" t="s">
        <v>475</v>
      </c>
      <c r="C17" s="156"/>
      <c r="D17" s="156"/>
      <c r="E17" s="156"/>
    </row>
    <row r="18" spans="1:5" ht="15.6">
      <c r="A18" s="151"/>
      <c r="B18" s="155" t="s">
        <v>476</v>
      </c>
      <c r="C18" s="156">
        <f>E18-D18</f>
        <v>108.53012652499999</v>
      </c>
      <c r="D18" s="156">
        <f>[5]Кальк.!N23</f>
        <v>21.71</v>
      </c>
      <c r="E18" s="156">
        <f>[5]Кальк.!O23</f>
        <v>130.24012652499999</v>
      </c>
    </row>
    <row r="19" spans="1:5" ht="15.6">
      <c r="A19" s="151" t="s">
        <v>477</v>
      </c>
      <c r="B19" s="155" t="s">
        <v>475</v>
      </c>
      <c r="C19" s="156"/>
      <c r="D19" s="156"/>
      <c r="E19" s="156"/>
    </row>
    <row r="20" spans="1:5" ht="15.6">
      <c r="A20" s="155"/>
      <c r="B20" s="155" t="s">
        <v>478</v>
      </c>
      <c r="C20" s="156">
        <f>E20-D20</f>
        <v>135.15751605</v>
      </c>
      <c r="D20" s="156">
        <f>[5]Кальк.!N26</f>
        <v>27.03</v>
      </c>
      <c r="E20" s="156">
        <f>[5]Кальк.!O26</f>
        <v>162.18751605</v>
      </c>
    </row>
    <row r="21" spans="1:5" ht="15.6">
      <c r="A21" s="154"/>
      <c r="B21" s="154"/>
      <c r="C21" s="154"/>
      <c r="D21" s="154"/>
      <c r="E21" s="154"/>
    </row>
    <row r="22" spans="1:5" ht="15.6">
      <c r="A22" s="145"/>
      <c r="B22" s="145"/>
      <c r="C22" s="145"/>
      <c r="D22" s="145"/>
      <c r="E22" s="145"/>
    </row>
    <row r="23" spans="1:5" ht="15.6">
      <c r="A23" s="145"/>
      <c r="B23" s="145"/>
      <c r="C23" s="145"/>
      <c r="D23" s="145"/>
      <c r="E23" s="145"/>
    </row>
    <row r="24" spans="1:5" ht="15.6">
      <c r="A24" s="145"/>
      <c r="B24" s="145"/>
      <c r="C24" s="145"/>
      <c r="D24" s="145"/>
      <c r="E24" s="145"/>
    </row>
  </sheetData>
  <pageMargins left="0.78740157480314965" right="0" top="0.78740157480314965" bottom="0" header="0.51181102362204722" footer="0.51181102362204722"/>
  <pageSetup paperSize="9" orientation="portrait" horizontalDpi="120" verticalDpi="14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activeCell="L18" sqref="L18"/>
    </sheetView>
  </sheetViews>
  <sheetFormatPr defaultRowHeight="13.2"/>
  <cols>
    <col min="1" max="1" width="6.33203125" customWidth="1"/>
    <col min="2" max="2" width="32.88671875" customWidth="1"/>
    <col min="3" max="3" width="10.88671875" customWidth="1"/>
    <col min="4" max="4" width="12.6640625" customWidth="1"/>
  </cols>
  <sheetData>
    <row r="1" spans="1:6" ht="13.8">
      <c r="A1" s="157"/>
      <c r="B1" s="157"/>
      <c r="C1" s="157"/>
      <c r="D1" s="158"/>
    </row>
    <row r="2" spans="1:6" ht="13.8">
      <c r="A2" s="159" t="s">
        <v>479</v>
      </c>
      <c r="B2" s="158"/>
      <c r="C2" s="158"/>
      <c r="D2" s="158"/>
    </row>
    <row r="3" spans="1:6" ht="13.8">
      <c r="A3" s="158" t="s">
        <v>480</v>
      </c>
      <c r="B3" s="158"/>
      <c r="C3" s="158"/>
      <c r="D3" s="158"/>
    </row>
    <row r="4" spans="1:6" ht="13.8">
      <c r="A4" s="157"/>
      <c r="B4" s="511" t="s">
        <v>481</v>
      </c>
      <c r="C4" s="511"/>
      <c r="D4" s="157"/>
    </row>
    <row r="5" spans="1:6" ht="13.8">
      <c r="A5" s="157"/>
      <c r="B5" s="160"/>
      <c r="C5" s="160"/>
      <c r="D5" s="157"/>
    </row>
    <row r="6" spans="1:6" ht="13.8">
      <c r="A6" s="157"/>
      <c r="B6" s="157"/>
      <c r="C6" s="157"/>
      <c r="D6" s="157" t="s">
        <v>42</v>
      </c>
      <c r="F6" s="161" t="s">
        <v>38</v>
      </c>
    </row>
    <row r="7" spans="1:6" ht="13.8">
      <c r="A7" s="162"/>
      <c r="B7" s="162"/>
      <c r="C7" s="163"/>
      <c r="D7" s="164"/>
      <c r="E7" s="163" t="s">
        <v>5</v>
      </c>
      <c r="F7" s="163" t="s">
        <v>4</v>
      </c>
    </row>
    <row r="8" spans="1:6" ht="13.8">
      <c r="A8" s="165" t="s">
        <v>6</v>
      </c>
      <c r="B8" s="165" t="s">
        <v>482</v>
      </c>
      <c r="C8" s="166" t="s">
        <v>8</v>
      </c>
      <c r="D8" s="167" t="s">
        <v>269</v>
      </c>
      <c r="E8" s="166" t="s">
        <v>9</v>
      </c>
      <c r="F8" s="166" t="s">
        <v>10</v>
      </c>
    </row>
    <row r="9" spans="1:6" ht="13.8">
      <c r="A9" s="165" t="s">
        <v>11</v>
      </c>
      <c r="B9" s="165" t="s">
        <v>483</v>
      </c>
      <c r="C9" s="166" t="s">
        <v>13</v>
      </c>
      <c r="D9" s="168" t="s">
        <v>484</v>
      </c>
      <c r="E9" s="169">
        <v>0.2</v>
      </c>
      <c r="F9" s="166" t="s">
        <v>14</v>
      </c>
    </row>
    <row r="10" spans="1:6" ht="13.8">
      <c r="A10" s="170"/>
      <c r="B10" s="170"/>
      <c r="C10" s="171"/>
      <c r="D10" s="172" t="s">
        <v>9</v>
      </c>
      <c r="E10" s="171"/>
      <c r="F10" s="171" t="s">
        <v>9</v>
      </c>
    </row>
    <row r="11" spans="1:6" ht="13.8">
      <c r="A11" s="173" t="s">
        <v>470</v>
      </c>
      <c r="B11" s="174" t="s">
        <v>485</v>
      </c>
      <c r="C11" s="175"/>
      <c r="D11" s="176"/>
      <c r="E11" s="163"/>
      <c r="F11" s="163"/>
    </row>
    <row r="12" spans="1:6" ht="13.8">
      <c r="A12" s="173"/>
      <c r="B12" s="174" t="s">
        <v>486</v>
      </c>
      <c r="C12" s="174"/>
      <c r="D12" s="177"/>
      <c r="E12" s="95"/>
      <c r="F12" s="95"/>
    </row>
    <row r="13" spans="1:6" ht="13.8">
      <c r="A13" s="178" t="s">
        <v>275</v>
      </c>
      <c r="B13" s="174" t="s">
        <v>487</v>
      </c>
      <c r="C13" s="179" t="s">
        <v>488</v>
      </c>
      <c r="D13" s="177">
        <f>[6]поверК!M20</f>
        <v>978.68549999999993</v>
      </c>
      <c r="E13" s="95">
        <v>195.73</v>
      </c>
      <c r="F13" s="95">
        <v>1174.42</v>
      </c>
    </row>
    <row r="14" spans="1:6" ht="13.8">
      <c r="A14" s="178" t="s">
        <v>278</v>
      </c>
      <c r="B14" s="174" t="s">
        <v>489</v>
      </c>
      <c r="C14" s="179" t="s">
        <v>488</v>
      </c>
      <c r="D14" s="177">
        <f>[6]поверК!M21</f>
        <v>1039.7315000000001</v>
      </c>
      <c r="E14" s="95">
        <v>207.95</v>
      </c>
      <c r="F14" s="95">
        <v>1247.68</v>
      </c>
    </row>
    <row r="15" spans="1:6" ht="13.8">
      <c r="A15" s="178" t="s">
        <v>280</v>
      </c>
      <c r="B15" s="174" t="s">
        <v>490</v>
      </c>
      <c r="C15" s="179" t="s">
        <v>488</v>
      </c>
      <c r="D15" s="177">
        <f>[6]поверК!M22</f>
        <v>1652.8649999999998</v>
      </c>
      <c r="E15" s="95">
        <v>330.57</v>
      </c>
      <c r="F15" s="95">
        <v>1983.44</v>
      </c>
    </row>
    <row r="16" spans="1:6" ht="13.8">
      <c r="A16" s="178" t="s">
        <v>282</v>
      </c>
      <c r="B16" s="174" t="s">
        <v>491</v>
      </c>
      <c r="C16" s="179" t="s">
        <v>488</v>
      </c>
      <c r="D16" s="177">
        <f>[6]поверК!M23</f>
        <v>1189.693</v>
      </c>
      <c r="E16" s="95">
        <v>237.94</v>
      </c>
      <c r="F16" s="95">
        <v>1427.63</v>
      </c>
    </row>
    <row r="17" spans="1:6" ht="13.8">
      <c r="A17" s="180">
        <v>39569</v>
      </c>
      <c r="B17" s="181" t="s">
        <v>492</v>
      </c>
      <c r="C17" s="179" t="s">
        <v>488</v>
      </c>
      <c r="D17" s="177">
        <f>[6]поверК!M24</f>
        <v>686.60400000000004</v>
      </c>
      <c r="E17" s="95">
        <v>137.32</v>
      </c>
      <c r="F17" s="95">
        <v>823.92</v>
      </c>
    </row>
    <row r="18" spans="1:6" ht="13.8">
      <c r="A18" s="180">
        <v>40695</v>
      </c>
      <c r="B18" s="181" t="s">
        <v>493</v>
      </c>
      <c r="C18" s="179" t="s">
        <v>488</v>
      </c>
      <c r="D18" s="177">
        <f>[6]поверК!M25</f>
        <v>916.8309999999999</v>
      </c>
      <c r="E18" s="95">
        <v>183.37</v>
      </c>
      <c r="F18" s="95">
        <v>1100.2</v>
      </c>
    </row>
    <row r="19" spans="1:6" ht="13.8">
      <c r="A19" s="182">
        <v>40725</v>
      </c>
      <c r="B19" s="171" t="s">
        <v>494</v>
      </c>
      <c r="C19" s="183" t="s">
        <v>488</v>
      </c>
      <c r="D19" s="184">
        <f>[6]поверК!M26</f>
        <v>957.11500000000001</v>
      </c>
      <c r="E19" s="93">
        <v>191.42</v>
      </c>
      <c r="F19" s="93">
        <v>1148.54</v>
      </c>
    </row>
    <row r="20" spans="1:6" ht="13.8">
      <c r="A20" s="185"/>
      <c r="B20" s="20"/>
      <c r="C20" s="20"/>
      <c r="D20" s="186"/>
    </row>
    <row r="21" spans="1:6" ht="13.8">
      <c r="A21" s="157"/>
      <c r="B21" s="157"/>
      <c r="C21" s="157"/>
      <c r="D21" s="157"/>
    </row>
    <row r="22" spans="1:6" ht="13.8">
      <c r="A22" s="157"/>
      <c r="B22" s="187"/>
      <c r="C22" s="187"/>
      <c r="D22" s="157"/>
    </row>
    <row r="23" spans="1:6" ht="13.8">
      <c r="A23" s="157"/>
      <c r="B23" s="157"/>
      <c r="C23" s="157"/>
      <c r="D23" s="157"/>
    </row>
    <row r="24" spans="1:6" ht="13.8">
      <c r="A24" s="157"/>
      <c r="B24" s="157"/>
      <c r="C24" s="157"/>
      <c r="D24" s="157"/>
    </row>
    <row r="25" spans="1:6" ht="13.8">
      <c r="A25" s="157"/>
      <c r="B25" s="157"/>
      <c r="C25" s="157"/>
      <c r="D25" s="157"/>
    </row>
    <row r="26" spans="1:6" ht="13.8">
      <c r="A26" s="157"/>
      <c r="B26" s="157"/>
      <c r="C26" s="157"/>
      <c r="D26" s="157"/>
    </row>
    <row r="27" spans="1:6" ht="13.8">
      <c r="A27" s="157"/>
      <c r="B27" s="40"/>
      <c r="C27" s="40"/>
    </row>
    <row r="28" spans="1:6" ht="13.8">
      <c r="A28" s="157"/>
    </row>
    <row r="29" spans="1:6" ht="13.8">
      <c r="A29" s="157"/>
    </row>
    <row r="30" spans="1:6" ht="13.8">
      <c r="A30" s="157"/>
    </row>
    <row r="31" spans="1:6" ht="13.8">
      <c r="A31" s="157"/>
      <c r="B31" s="157"/>
      <c r="C31" s="157"/>
      <c r="D31" s="157"/>
    </row>
    <row r="32" spans="1:6" ht="13.8">
      <c r="A32" s="157"/>
      <c r="B32" s="157"/>
      <c r="C32" s="157"/>
      <c r="D32" s="157"/>
    </row>
    <row r="33" spans="1:9" ht="13.8">
      <c r="A33" s="157"/>
      <c r="B33" s="188"/>
      <c r="C33" s="188"/>
      <c r="D33" s="114"/>
      <c r="E33" s="114"/>
      <c r="F33" s="114"/>
      <c r="G33" s="114"/>
      <c r="I33" s="114"/>
    </row>
    <row r="34" spans="1:9" ht="13.8">
      <c r="A34" s="157"/>
      <c r="B34" s="157"/>
      <c r="C34" s="157"/>
      <c r="D34" s="157"/>
    </row>
  </sheetData>
  <mergeCells count="1">
    <mergeCell ref="B4:C4"/>
  </mergeCells>
  <pageMargins left="1.1811023622047245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Q30"/>
  <sheetViews>
    <sheetView workbookViewId="0">
      <selection activeCell="B37" sqref="B37"/>
    </sheetView>
  </sheetViews>
  <sheetFormatPr defaultColWidth="9.109375" defaultRowHeight="13.2"/>
  <cols>
    <col min="1" max="1" width="3.88671875" style="189" customWidth="1"/>
    <col min="2" max="2" width="18.33203125" style="189" customWidth="1"/>
    <col min="3" max="3" width="7.44140625" style="189" customWidth="1"/>
    <col min="4" max="4" width="7.6640625" style="189" customWidth="1"/>
    <col min="5" max="5" width="8.109375" style="189" customWidth="1"/>
    <col min="6" max="6" width="7.5546875" style="189" customWidth="1"/>
    <col min="7" max="7" width="7.88671875" style="189" customWidth="1"/>
    <col min="8" max="8" width="7.33203125" style="189" customWidth="1"/>
    <col min="9" max="9" width="8" style="189" customWidth="1"/>
    <col min="10" max="10" width="7.44140625" style="189" customWidth="1"/>
    <col min="11" max="11" width="7.88671875" style="189" customWidth="1"/>
    <col min="12" max="14" width="7.33203125" style="189" customWidth="1"/>
    <col min="15" max="15" width="7.44140625" style="189" customWidth="1"/>
    <col min="16" max="16" width="7.33203125" style="189" customWidth="1"/>
    <col min="17" max="17" width="7.5546875" style="189" customWidth="1"/>
    <col min="18" max="16384" width="9.109375" style="189"/>
  </cols>
  <sheetData>
    <row r="1" spans="1:17">
      <c r="I1" s="190"/>
      <c r="J1" s="190"/>
      <c r="K1" s="190"/>
    </row>
    <row r="2" spans="1:17">
      <c r="I2" s="190"/>
      <c r="J2" s="190"/>
      <c r="K2" s="190"/>
    </row>
    <row r="3" spans="1:17">
      <c r="A3" s="191" t="s">
        <v>495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</row>
    <row r="4" spans="1:17">
      <c r="A4" s="190" t="s">
        <v>496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</row>
    <row r="5" spans="1:17">
      <c r="A5" s="161"/>
      <c r="B5" s="161"/>
      <c r="C5" s="161"/>
      <c r="D5" s="161"/>
      <c r="E5" s="161"/>
      <c r="F5" s="161"/>
      <c r="G5" s="161"/>
      <c r="H5" s="161"/>
      <c r="I5" s="512" t="s">
        <v>42</v>
      </c>
      <c r="J5" s="512"/>
      <c r="K5" s="512"/>
      <c r="L5" s="512"/>
      <c r="M5" s="161" t="s">
        <v>38</v>
      </c>
      <c r="N5" s="161"/>
    </row>
    <row r="6" spans="1:17">
      <c r="A6" s="192" t="s">
        <v>497</v>
      </c>
      <c r="B6" s="193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5"/>
      <c r="P6" s="195"/>
      <c r="Q6" s="195"/>
    </row>
    <row r="7" spans="1:17">
      <c r="A7" s="192" t="s">
        <v>11</v>
      </c>
      <c r="B7" s="192" t="s">
        <v>7</v>
      </c>
      <c r="C7" s="194" t="s">
        <v>498</v>
      </c>
      <c r="D7" s="194"/>
      <c r="E7" s="194"/>
      <c r="F7" s="194" t="s">
        <v>498</v>
      </c>
      <c r="G7" s="194"/>
      <c r="H7" s="194"/>
      <c r="I7" s="194" t="s">
        <v>498</v>
      </c>
      <c r="J7" s="196"/>
      <c r="K7" s="197"/>
      <c r="L7" s="194" t="s">
        <v>498</v>
      </c>
      <c r="M7" s="194"/>
      <c r="N7" s="194"/>
      <c r="O7" s="198" t="s">
        <v>499</v>
      </c>
      <c r="P7" s="199" t="s">
        <v>500</v>
      </c>
      <c r="Q7" s="199" t="s">
        <v>500</v>
      </c>
    </row>
    <row r="8" spans="1:17">
      <c r="A8" s="200"/>
      <c r="B8" s="200"/>
      <c r="C8" s="200" t="s">
        <v>501</v>
      </c>
      <c r="D8" s="200" t="s">
        <v>502</v>
      </c>
      <c r="E8" s="200" t="s">
        <v>503</v>
      </c>
      <c r="F8" s="200" t="s">
        <v>501</v>
      </c>
      <c r="G8" s="200" t="s">
        <v>502</v>
      </c>
      <c r="H8" s="200" t="s">
        <v>503</v>
      </c>
      <c r="I8" s="200" t="s">
        <v>501</v>
      </c>
      <c r="J8" s="200" t="s">
        <v>502</v>
      </c>
      <c r="K8" s="200" t="s">
        <v>503</v>
      </c>
      <c r="L8" s="200" t="s">
        <v>501</v>
      </c>
      <c r="M8" s="200" t="s">
        <v>502</v>
      </c>
      <c r="N8" s="200" t="s">
        <v>503</v>
      </c>
      <c r="O8" s="201" t="s">
        <v>504</v>
      </c>
      <c r="P8" s="200" t="s">
        <v>9</v>
      </c>
      <c r="Q8" s="200" t="s">
        <v>9</v>
      </c>
    </row>
    <row r="9" spans="1:17">
      <c r="A9" s="202"/>
      <c r="B9" s="20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203"/>
      <c r="P9" s="202"/>
      <c r="Q9" s="202"/>
    </row>
    <row r="10" spans="1:17" s="208" customFormat="1">
      <c r="A10" s="204" t="s">
        <v>470</v>
      </c>
      <c r="B10" s="205" t="s">
        <v>505</v>
      </c>
      <c r="C10" s="206">
        <v>155.79</v>
      </c>
      <c r="D10" s="206">
        <v>155.79</v>
      </c>
      <c r="E10" s="206">
        <v>155.79</v>
      </c>
      <c r="F10" s="206">
        <v>155.88</v>
      </c>
      <c r="G10" s="206">
        <v>155.88</v>
      </c>
      <c r="H10" s="206">
        <v>155.88</v>
      </c>
      <c r="I10" s="206">
        <v>233.33</v>
      </c>
      <c r="J10" s="206">
        <v>233.33</v>
      </c>
      <c r="K10" s="206">
        <v>233.33</v>
      </c>
      <c r="L10" s="206">
        <v>310.66000000000003</v>
      </c>
      <c r="M10" s="206">
        <v>310.66000000000003</v>
      </c>
      <c r="N10" s="206">
        <v>310.66000000000003</v>
      </c>
      <c r="O10" s="207">
        <v>141.58000000000001</v>
      </c>
      <c r="P10" s="207">
        <v>141.58000000000001</v>
      </c>
      <c r="Q10" s="207">
        <v>141.58000000000001</v>
      </c>
    </row>
    <row r="11" spans="1:17" s="208" customFormat="1">
      <c r="A11" s="204"/>
      <c r="B11" s="209" t="s">
        <v>506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1"/>
      <c r="P11" s="209"/>
      <c r="Q11" s="209"/>
    </row>
    <row r="12" spans="1:17" s="208" customFormat="1">
      <c r="A12" s="204"/>
      <c r="B12" s="209" t="s">
        <v>507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2"/>
      <c r="P12" s="210"/>
      <c r="Q12" s="210"/>
    </row>
    <row r="13" spans="1:17" s="208" customFormat="1">
      <c r="A13" s="204"/>
      <c r="B13" s="209" t="s">
        <v>508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2"/>
      <c r="P13" s="210"/>
      <c r="Q13" s="210"/>
    </row>
    <row r="14" spans="1:17" s="208" customFormat="1">
      <c r="A14" s="204"/>
      <c r="B14" s="209" t="s">
        <v>509</v>
      </c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2"/>
      <c r="P14" s="210"/>
      <c r="Q14" s="210"/>
    </row>
    <row r="15" spans="1:17" s="208" customFormat="1">
      <c r="A15" s="204"/>
      <c r="B15" s="209" t="s">
        <v>510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2"/>
      <c r="P15" s="210"/>
      <c r="Q15" s="210"/>
    </row>
    <row r="16" spans="1:17" s="208" customFormat="1">
      <c r="A16" s="204"/>
      <c r="B16" s="209" t="s">
        <v>511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2"/>
      <c r="P16" s="210"/>
      <c r="Q16" s="210"/>
    </row>
    <row r="17" spans="1:17" s="208" customFormat="1" hidden="1">
      <c r="A17" s="204"/>
      <c r="B17" s="213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2"/>
      <c r="P17" s="210"/>
      <c r="Q17" s="210"/>
    </row>
    <row r="18" spans="1:17" s="208" customFormat="1">
      <c r="A18" s="204"/>
      <c r="B18" s="214" t="s">
        <v>512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2"/>
      <c r="P18" s="210"/>
      <c r="Q18" s="210"/>
    </row>
    <row r="19" spans="1:17" s="208" customFormat="1">
      <c r="A19" s="204"/>
      <c r="B19" s="209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1"/>
      <c r="P19" s="210"/>
      <c r="Q19" s="210"/>
    </row>
    <row r="20" spans="1:17" s="208" customFormat="1" ht="2.25" customHeight="1">
      <c r="A20" s="204"/>
      <c r="B20" s="214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215"/>
      <c r="P20" s="101"/>
      <c r="Q20" s="101"/>
    </row>
    <row r="21" spans="1:17">
      <c r="A21" s="192" t="s">
        <v>474</v>
      </c>
      <c r="B21" s="216" t="s">
        <v>513</v>
      </c>
      <c r="C21" s="98">
        <v>128.69999999999999</v>
      </c>
      <c r="D21" s="98">
        <v>298.10000000000002</v>
      </c>
      <c r="E21" s="98">
        <v>168.3</v>
      </c>
      <c r="F21" s="98">
        <v>128.69999999999999</v>
      </c>
      <c r="G21" s="98">
        <v>298.10000000000002</v>
      </c>
      <c r="H21" s="98">
        <v>168.3</v>
      </c>
      <c r="I21" s="98">
        <v>128.69999999999999</v>
      </c>
      <c r="J21" s="98">
        <v>298.10000000000002</v>
      </c>
      <c r="K21" s="98">
        <v>168.3</v>
      </c>
      <c r="L21" s="98">
        <v>128.69999999999999</v>
      </c>
      <c r="M21" s="98">
        <v>298.10000000000002</v>
      </c>
      <c r="N21" s="98">
        <v>168.3</v>
      </c>
      <c r="O21" s="215">
        <v>463.1</v>
      </c>
      <c r="P21" s="101">
        <v>463.1</v>
      </c>
      <c r="Q21" s="101">
        <v>463.1</v>
      </c>
    </row>
    <row r="22" spans="1:17">
      <c r="A22" s="192" t="s">
        <v>477</v>
      </c>
      <c r="B22" s="217" t="s">
        <v>514</v>
      </c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03"/>
      <c r="P22" s="202"/>
      <c r="Q22" s="202"/>
    </row>
    <row r="23" spans="1:17">
      <c r="A23" s="202"/>
      <c r="B23" s="189" t="s">
        <v>515</v>
      </c>
      <c r="C23" s="219">
        <f>[6]поверК!M20</f>
        <v>978.68549999999993</v>
      </c>
      <c r="D23" s="219">
        <f>[6]поверК!M20</f>
        <v>978.68549999999993</v>
      </c>
      <c r="E23" s="219">
        <f>[6]поверК!M20</f>
        <v>978.68549999999993</v>
      </c>
      <c r="F23" s="219">
        <f>[6]поверК!M21</f>
        <v>1039.7315000000001</v>
      </c>
      <c r="G23" s="219">
        <f>[6]поверК!M21</f>
        <v>1039.7315000000001</v>
      </c>
      <c r="H23" s="219">
        <f>[6]поверК!M21</f>
        <v>1039.7315000000001</v>
      </c>
      <c r="I23" s="219">
        <f>[6]поверК!M22</f>
        <v>1652.8649999999998</v>
      </c>
      <c r="J23" s="219">
        <f>[6]поверК!M22</f>
        <v>1652.8649999999998</v>
      </c>
      <c r="K23" s="219">
        <f>[6]поверК!M22</f>
        <v>1652.8649999999998</v>
      </c>
      <c r="L23" s="219">
        <f>[6]поверК!M23</f>
        <v>1189.693</v>
      </c>
      <c r="M23" s="219">
        <f>[6]поверК!M23</f>
        <v>1189.693</v>
      </c>
      <c r="N23" s="219">
        <f>[6]поверК!M23</f>
        <v>1189.693</v>
      </c>
      <c r="O23" s="220">
        <f>[6]поверК!M24</f>
        <v>686.60400000000004</v>
      </c>
      <c r="P23" s="98">
        <f>[6]поверК!M25</f>
        <v>916.8309999999999</v>
      </c>
      <c r="Q23" s="98">
        <f>[6]поверК!M26</f>
        <v>957.11500000000001</v>
      </c>
    </row>
    <row r="24" spans="1:17">
      <c r="A24" s="202"/>
      <c r="B24" s="202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03"/>
      <c r="P24" s="202"/>
      <c r="Q24" s="202"/>
    </row>
    <row r="25" spans="1:17">
      <c r="A25" s="202"/>
      <c r="B25" s="192" t="s">
        <v>516</v>
      </c>
      <c r="C25" s="219">
        <f t="shared" ref="C25:Q25" si="0">C10+C20+C21+C23</f>
        <v>1263.1754999999998</v>
      </c>
      <c r="D25" s="219">
        <f t="shared" si="0"/>
        <v>1432.5754999999999</v>
      </c>
      <c r="E25" s="219">
        <f t="shared" si="0"/>
        <v>1302.7755</v>
      </c>
      <c r="F25" s="219">
        <f t="shared" si="0"/>
        <v>1324.3115</v>
      </c>
      <c r="G25" s="219">
        <f t="shared" si="0"/>
        <v>1493.7115000000001</v>
      </c>
      <c r="H25" s="219">
        <f t="shared" si="0"/>
        <v>1363.9115000000002</v>
      </c>
      <c r="I25" s="219">
        <f t="shared" si="0"/>
        <v>2014.8949999999998</v>
      </c>
      <c r="J25" s="219">
        <f t="shared" si="0"/>
        <v>2184.2950000000001</v>
      </c>
      <c r="K25" s="219">
        <f t="shared" si="0"/>
        <v>2054.4949999999999</v>
      </c>
      <c r="L25" s="219">
        <f t="shared" si="0"/>
        <v>1629.0529999999999</v>
      </c>
      <c r="M25" s="219">
        <f t="shared" si="0"/>
        <v>1798.453</v>
      </c>
      <c r="N25" s="219">
        <f t="shared" si="0"/>
        <v>1668.653</v>
      </c>
      <c r="O25" s="221">
        <f t="shared" si="0"/>
        <v>1291.2840000000001</v>
      </c>
      <c r="P25" s="219">
        <f t="shared" si="0"/>
        <v>1521.511</v>
      </c>
      <c r="Q25" s="219">
        <f t="shared" si="0"/>
        <v>1561.7950000000001</v>
      </c>
    </row>
    <row r="26" spans="1:17">
      <c r="A26" s="202"/>
      <c r="B26" s="202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03"/>
      <c r="P26" s="202"/>
      <c r="Q26" s="202"/>
    </row>
    <row r="27" spans="1:17">
      <c r="A27" s="202"/>
      <c r="B27" s="222" t="s">
        <v>14</v>
      </c>
      <c r="C27" s="223">
        <v>252.64</v>
      </c>
      <c r="D27" s="223">
        <v>286.52</v>
      </c>
      <c r="E27" s="223">
        <v>260.56</v>
      </c>
      <c r="F27" s="223">
        <v>264.86</v>
      </c>
      <c r="G27" s="223">
        <v>298.74</v>
      </c>
      <c r="H27" s="223">
        <v>272.77999999999997</v>
      </c>
      <c r="I27" s="223">
        <v>402.98</v>
      </c>
      <c r="J27" s="223">
        <v>436.86</v>
      </c>
      <c r="K27" s="223">
        <v>410.9</v>
      </c>
      <c r="L27" s="223">
        <v>325.81</v>
      </c>
      <c r="M27" s="223">
        <v>359.69</v>
      </c>
      <c r="N27" s="223">
        <v>333.73</v>
      </c>
      <c r="O27" s="224">
        <v>258.26</v>
      </c>
      <c r="P27" s="223">
        <v>304.3</v>
      </c>
      <c r="Q27" s="223">
        <v>312.35000000000002</v>
      </c>
    </row>
    <row r="28" spans="1:17">
      <c r="A28" s="202"/>
      <c r="B28" s="202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03"/>
      <c r="P28" s="202"/>
      <c r="Q28" s="202"/>
    </row>
    <row r="29" spans="1:17">
      <c r="A29" s="202"/>
      <c r="B29" s="192" t="s">
        <v>517</v>
      </c>
      <c r="C29" s="219">
        <f t="shared" ref="C29:Q29" si="1">C25+C27</f>
        <v>1515.8154999999997</v>
      </c>
      <c r="D29" s="219">
        <f t="shared" si="1"/>
        <v>1719.0954999999999</v>
      </c>
      <c r="E29" s="225">
        <f t="shared" si="1"/>
        <v>1563.3354999999999</v>
      </c>
      <c r="F29" s="219">
        <f t="shared" si="1"/>
        <v>1589.1714999999999</v>
      </c>
      <c r="G29" s="219">
        <f t="shared" si="1"/>
        <v>1792.4515000000001</v>
      </c>
      <c r="H29" s="219">
        <f t="shared" si="1"/>
        <v>1636.6915000000001</v>
      </c>
      <c r="I29" s="219">
        <f t="shared" si="1"/>
        <v>2417.875</v>
      </c>
      <c r="J29" s="219">
        <f t="shared" si="1"/>
        <v>2621.1550000000002</v>
      </c>
      <c r="K29" s="219">
        <f t="shared" si="1"/>
        <v>2465.395</v>
      </c>
      <c r="L29" s="219">
        <f t="shared" si="1"/>
        <v>1954.8629999999998</v>
      </c>
      <c r="M29" s="219">
        <f t="shared" si="1"/>
        <v>2158.143</v>
      </c>
      <c r="N29" s="219">
        <f t="shared" si="1"/>
        <v>2002.383</v>
      </c>
      <c r="O29" s="221">
        <f t="shared" si="1"/>
        <v>1549.5440000000001</v>
      </c>
      <c r="P29" s="219">
        <f t="shared" si="1"/>
        <v>1825.8109999999999</v>
      </c>
      <c r="Q29" s="219">
        <f t="shared" si="1"/>
        <v>1874.145</v>
      </c>
    </row>
    <row r="30" spans="1:17">
      <c r="A30" s="226"/>
      <c r="B30" s="226"/>
      <c r="C30" s="226"/>
      <c r="D30" s="226"/>
      <c r="E30" s="227"/>
      <c r="F30" s="226"/>
      <c r="G30" s="226"/>
      <c r="H30" s="226"/>
      <c r="I30" s="226"/>
      <c r="J30" s="226"/>
      <c r="K30" s="226"/>
      <c r="L30" s="226"/>
      <c r="M30" s="226"/>
      <c r="N30" s="226"/>
      <c r="O30" s="228"/>
      <c r="P30" s="226"/>
      <c r="Q30" s="226"/>
    </row>
  </sheetData>
  <mergeCells count="1">
    <mergeCell ref="I5:L5"/>
  </mergeCells>
  <pageMargins left="0.31496062992125984" right="0.19685039370078741" top="0.39370078740157483" bottom="0.39370078740157483" header="0.51181102362204722" footer="0.51181102362204722"/>
  <pageSetup paperSize="9" scale="70" orientation="landscape" horizontalDpi="720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82"/>
  <sheetViews>
    <sheetView workbookViewId="0">
      <selection activeCell="J27" sqref="J27"/>
    </sheetView>
  </sheetViews>
  <sheetFormatPr defaultRowHeight="13.2"/>
  <cols>
    <col min="1" max="1" width="5.88671875" customWidth="1"/>
    <col min="2" max="2" width="37.6640625" customWidth="1"/>
    <col min="3" max="3" width="8.6640625" customWidth="1"/>
    <col min="4" max="4" width="12" style="114" customWidth="1"/>
    <col min="5" max="5" width="8.88671875" style="114"/>
  </cols>
  <sheetData>
    <row r="1" spans="1:6" ht="13.8">
      <c r="A1" s="2"/>
      <c r="B1" s="108"/>
      <c r="C1" s="108"/>
      <c r="D1" s="109"/>
    </row>
    <row r="2" spans="1:6" ht="13.8">
      <c r="A2" s="2"/>
      <c r="B2" s="108"/>
      <c r="C2" s="108"/>
      <c r="D2" s="109"/>
    </row>
    <row r="3" spans="1:6" ht="13.8">
      <c r="A3" s="2"/>
      <c r="B3" s="108"/>
      <c r="C3" s="108"/>
      <c r="D3" s="109"/>
    </row>
    <row r="4" spans="1:6" ht="13.8">
      <c r="A4" s="1" t="s">
        <v>518</v>
      </c>
      <c r="B4" s="3"/>
      <c r="C4" s="3"/>
      <c r="D4" s="229"/>
    </row>
    <row r="5" spans="1:6">
      <c r="A5" s="1" t="s">
        <v>519</v>
      </c>
      <c r="B5" s="1"/>
      <c r="C5" s="1"/>
      <c r="D5" s="113"/>
    </row>
    <row r="6" spans="1:6">
      <c r="A6" s="1"/>
      <c r="B6" s="1"/>
      <c r="C6" s="1"/>
      <c r="D6" s="113"/>
    </row>
    <row r="7" spans="1:6" ht="13.8" thickBot="1">
      <c r="C7" s="230" t="s">
        <v>520</v>
      </c>
      <c r="E7" s="114" t="s">
        <v>38</v>
      </c>
    </row>
    <row r="8" spans="1:6" ht="13.8" thickTop="1">
      <c r="A8" s="115"/>
      <c r="B8" s="115"/>
      <c r="C8" s="115"/>
      <c r="D8" s="116"/>
      <c r="E8" s="231" t="s">
        <v>5</v>
      </c>
      <c r="F8" s="7" t="s">
        <v>4</v>
      </c>
    </row>
    <row r="9" spans="1:6">
      <c r="A9" s="117" t="s">
        <v>6</v>
      </c>
      <c r="B9" s="9" t="s">
        <v>521</v>
      </c>
      <c r="C9" s="9" t="s">
        <v>8</v>
      </c>
      <c r="D9" s="118" t="s">
        <v>39</v>
      </c>
      <c r="E9" s="118" t="s">
        <v>9</v>
      </c>
      <c r="F9" s="9" t="s">
        <v>10</v>
      </c>
    </row>
    <row r="10" spans="1:6">
      <c r="A10" s="117" t="s">
        <v>11</v>
      </c>
      <c r="B10" s="9" t="s">
        <v>12</v>
      </c>
      <c r="C10" s="9" t="s">
        <v>13</v>
      </c>
      <c r="D10" s="118" t="s">
        <v>14</v>
      </c>
      <c r="E10" s="232">
        <v>0.2</v>
      </c>
      <c r="F10" s="9" t="s">
        <v>14</v>
      </c>
    </row>
    <row r="11" spans="1:6" ht="13.8" thickBot="1">
      <c r="A11" s="117"/>
      <c r="B11" s="9"/>
      <c r="C11" s="9"/>
      <c r="D11" s="118" t="s">
        <v>9</v>
      </c>
      <c r="E11" s="118"/>
      <c r="F11" s="9" t="s">
        <v>9</v>
      </c>
    </row>
    <row r="12" spans="1:6" ht="14.4" thickTop="1" thickBot="1">
      <c r="A12" s="119">
        <v>1</v>
      </c>
      <c r="B12" s="120">
        <v>2</v>
      </c>
      <c r="C12" s="233">
        <v>3</v>
      </c>
      <c r="D12" s="234">
        <v>4</v>
      </c>
      <c r="E12" s="235">
        <v>5</v>
      </c>
      <c r="F12" s="14">
        <v>6</v>
      </c>
    </row>
    <row r="13" spans="1:6" ht="13.8" thickTop="1">
      <c r="A13" s="117"/>
      <c r="B13" s="9"/>
      <c r="C13" s="20"/>
      <c r="D13" s="236"/>
      <c r="E13" s="237"/>
      <c r="F13" s="54"/>
    </row>
    <row r="14" spans="1:6">
      <c r="A14" s="238">
        <v>1</v>
      </c>
      <c r="B14" s="239" t="s">
        <v>522</v>
      </c>
      <c r="C14" s="240" t="s">
        <v>523</v>
      </c>
      <c r="D14" s="126">
        <f>[7]кальк!P18</f>
        <v>61.18</v>
      </c>
      <c r="E14" s="133">
        <f>F14-D14</f>
        <v>12.240000000000002</v>
      </c>
      <c r="F14" s="31">
        <v>73.42</v>
      </c>
    </row>
    <row r="15" spans="1:6">
      <c r="A15" s="238"/>
      <c r="B15" s="239" t="s">
        <v>524</v>
      </c>
      <c r="C15" s="240" t="s">
        <v>523</v>
      </c>
      <c r="D15" s="126">
        <f>[7]кальк!P19</f>
        <v>64.08</v>
      </c>
      <c r="E15" s="133">
        <f t="shared" ref="E15:E27" si="0">F15-D15</f>
        <v>12.820000000000007</v>
      </c>
      <c r="F15" s="31">
        <v>76.900000000000006</v>
      </c>
    </row>
    <row r="16" spans="1:6">
      <c r="A16" s="238"/>
      <c r="B16" s="239" t="s">
        <v>525</v>
      </c>
      <c r="C16" s="240" t="s">
        <v>523</v>
      </c>
      <c r="D16" s="126">
        <f>[7]кальк!P20</f>
        <v>95.16</v>
      </c>
      <c r="E16" s="133">
        <f t="shared" si="0"/>
        <v>19.03</v>
      </c>
      <c r="F16" s="31">
        <v>114.19</v>
      </c>
    </row>
    <row r="17" spans="1:6">
      <c r="A17" s="238"/>
      <c r="B17" s="239" t="s">
        <v>526</v>
      </c>
      <c r="C17" s="240" t="s">
        <v>523</v>
      </c>
      <c r="D17" s="126">
        <f>[7]кальк!P21</f>
        <v>102.95</v>
      </c>
      <c r="E17" s="133">
        <f t="shared" si="0"/>
        <v>20.590000000000003</v>
      </c>
      <c r="F17" s="31">
        <v>123.54</v>
      </c>
    </row>
    <row r="18" spans="1:6">
      <c r="A18" s="238">
        <v>2</v>
      </c>
      <c r="B18" s="239" t="s">
        <v>527</v>
      </c>
      <c r="C18" s="240" t="s">
        <v>528</v>
      </c>
      <c r="D18" s="126">
        <f>[7]кальк!P22</f>
        <v>599.24</v>
      </c>
      <c r="E18" s="133">
        <f t="shared" si="0"/>
        <v>119.85000000000002</v>
      </c>
      <c r="F18" s="31">
        <v>719.09</v>
      </c>
    </row>
    <row r="19" spans="1:6">
      <c r="A19" s="238"/>
      <c r="B19" s="241" t="s">
        <v>529</v>
      </c>
      <c r="C19" s="240" t="s">
        <v>528</v>
      </c>
      <c r="D19" s="126">
        <f>[7]кальк!P23</f>
        <v>838.1099999999999</v>
      </c>
      <c r="E19" s="133">
        <f t="shared" si="0"/>
        <v>167.62000000000012</v>
      </c>
      <c r="F19" s="31">
        <v>1005.73</v>
      </c>
    </row>
    <row r="20" spans="1:6">
      <c r="A20" s="238"/>
      <c r="B20" s="241" t="s">
        <v>530</v>
      </c>
      <c r="C20" s="240" t="s">
        <v>528</v>
      </c>
      <c r="D20" s="126">
        <f>[7]кальк!P24</f>
        <v>1076.99</v>
      </c>
      <c r="E20" s="133">
        <f t="shared" si="0"/>
        <v>215.40000000000009</v>
      </c>
      <c r="F20" s="31">
        <v>1292.3900000000001</v>
      </c>
    </row>
    <row r="21" spans="1:6">
      <c r="A21" s="238">
        <v>3</v>
      </c>
      <c r="B21" s="242" t="s">
        <v>531</v>
      </c>
      <c r="C21" s="240" t="s">
        <v>532</v>
      </c>
      <c r="D21" s="126">
        <f>[7]кальк!P25</f>
        <v>143.98000000000002</v>
      </c>
      <c r="E21" s="133">
        <f t="shared" si="0"/>
        <v>28.799999999999983</v>
      </c>
      <c r="F21" s="31">
        <v>172.78</v>
      </c>
    </row>
    <row r="22" spans="1:6">
      <c r="A22" s="238"/>
      <c r="B22" s="241" t="s">
        <v>529</v>
      </c>
      <c r="C22" s="240" t="s">
        <v>532</v>
      </c>
      <c r="D22" s="126">
        <f>[7]кальк!P26</f>
        <v>254.83999999999997</v>
      </c>
      <c r="E22" s="133">
        <f t="shared" si="0"/>
        <v>50.970000000000027</v>
      </c>
      <c r="F22" s="31">
        <v>305.81</v>
      </c>
    </row>
    <row r="23" spans="1:6">
      <c r="A23" s="238">
        <v>4</v>
      </c>
      <c r="B23" s="239" t="s">
        <v>533</v>
      </c>
      <c r="C23" s="240" t="s">
        <v>528</v>
      </c>
      <c r="D23" s="126">
        <f>[7]кальк!P27</f>
        <v>350.84</v>
      </c>
      <c r="E23" s="133">
        <f t="shared" si="0"/>
        <v>70.170000000000016</v>
      </c>
      <c r="F23" s="31">
        <v>421.01</v>
      </c>
    </row>
    <row r="24" spans="1:6">
      <c r="A24" s="238"/>
      <c r="B24" s="241" t="s">
        <v>529</v>
      </c>
      <c r="C24" s="240" t="s">
        <v>528</v>
      </c>
      <c r="D24" s="126">
        <f>[7]кальк!P28</f>
        <v>418</v>
      </c>
      <c r="E24" s="133">
        <f t="shared" si="0"/>
        <v>83.600000000000023</v>
      </c>
      <c r="F24" s="31">
        <v>501.6</v>
      </c>
    </row>
    <row r="25" spans="1:6">
      <c r="A25" s="238">
        <v>5</v>
      </c>
      <c r="B25" s="241" t="s">
        <v>534</v>
      </c>
      <c r="C25" s="240" t="s">
        <v>535</v>
      </c>
      <c r="D25" s="126">
        <f>[7]кальк!P29</f>
        <v>61.740000000000009</v>
      </c>
      <c r="E25" s="133">
        <f t="shared" si="0"/>
        <v>12.349999999999994</v>
      </c>
      <c r="F25" s="31">
        <v>74.09</v>
      </c>
    </row>
    <row r="26" spans="1:6">
      <c r="A26" s="238">
        <v>6</v>
      </c>
      <c r="B26" s="241" t="s">
        <v>536</v>
      </c>
      <c r="C26" s="240" t="s">
        <v>537</v>
      </c>
      <c r="D26" s="126">
        <f>[7]кальк!P30</f>
        <v>58.27</v>
      </c>
      <c r="E26" s="133">
        <f t="shared" si="0"/>
        <v>11.649999999999999</v>
      </c>
      <c r="F26" s="31">
        <v>69.92</v>
      </c>
    </row>
    <row r="27" spans="1:6">
      <c r="A27" s="238"/>
      <c r="B27" s="241" t="s">
        <v>538</v>
      </c>
      <c r="C27" s="240" t="s">
        <v>537</v>
      </c>
      <c r="D27" s="126">
        <f>[7]кальк!P31</f>
        <v>104.85</v>
      </c>
      <c r="E27" s="133">
        <f t="shared" si="0"/>
        <v>20.97</v>
      </c>
      <c r="F27" s="31">
        <v>125.82</v>
      </c>
    </row>
    <row r="28" spans="1:6">
      <c r="A28" s="238">
        <v>7</v>
      </c>
      <c r="B28" s="241" t="s">
        <v>539</v>
      </c>
      <c r="C28" s="20"/>
      <c r="D28" s="126"/>
      <c r="E28" s="243"/>
      <c r="F28" s="31"/>
    </row>
    <row r="29" spans="1:6">
      <c r="A29" s="238"/>
      <c r="B29" s="241" t="s">
        <v>540</v>
      </c>
      <c r="C29" s="240" t="s">
        <v>541</v>
      </c>
      <c r="D29" s="126">
        <f>[7]кальк!P33</f>
        <v>69.89</v>
      </c>
      <c r="E29" s="133">
        <f t="shared" ref="E29:E31" si="1">F29-D29</f>
        <v>13.980000000000004</v>
      </c>
      <c r="F29" s="31">
        <v>83.87</v>
      </c>
    </row>
    <row r="30" spans="1:6">
      <c r="A30" s="238">
        <v>8</v>
      </c>
      <c r="B30" s="241" t="s">
        <v>542</v>
      </c>
      <c r="C30" s="240" t="s">
        <v>537</v>
      </c>
      <c r="D30" s="126">
        <f>[7]кальк!P34</f>
        <v>359.44</v>
      </c>
      <c r="E30" s="133">
        <f t="shared" si="1"/>
        <v>71.889999999999986</v>
      </c>
      <c r="F30" s="31">
        <v>431.33</v>
      </c>
    </row>
    <row r="31" spans="1:6">
      <c r="A31" s="238"/>
      <c r="B31" s="241" t="s">
        <v>538</v>
      </c>
      <c r="C31" s="240" t="s">
        <v>537</v>
      </c>
      <c r="D31" s="126">
        <f>[7]кальк!P35</f>
        <v>646.94999999999993</v>
      </c>
      <c r="E31" s="133">
        <f t="shared" si="1"/>
        <v>129.3900000000001</v>
      </c>
      <c r="F31" s="31">
        <v>776.34</v>
      </c>
    </row>
    <row r="32" spans="1:6">
      <c r="A32" s="238">
        <v>9</v>
      </c>
      <c r="B32" s="241" t="s">
        <v>543</v>
      </c>
      <c r="C32" s="20"/>
      <c r="D32" s="133"/>
      <c r="E32" s="243"/>
      <c r="F32" s="31"/>
    </row>
    <row r="33" spans="1:6">
      <c r="A33" s="238"/>
      <c r="B33" s="241" t="s">
        <v>544</v>
      </c>
      <c r="C33" s="240" t="s">
        <v>541</v>
      </c>
      <c r="D33" s="126">
        <f>[7]кальк!P37</f>
        <v>384.51</v>
      </c>
      <c r="E33" s="133">
        <f t="shared" ref="E33:E80" si="2">F33-D33</f>
        <v>76.900000000000034</v>
      </c>
      <c r="F33" s="31">
        <v>461.41</v>
      </c>
    </row>
    <row r="34" spans="1:6">
      <c r="A34" s="238">
        <v>10</v>
      </c>
      <c r="B34" s="241" t="s">
        <v>545</v>
      </c>
      <c r="C34" s="240" t="s">
        <v>537</v>
      </c>
      <c r="D34" s="126">
        <f>[7]кальк!P38</f>
        <v>1331.13</v>
      </c>
      <c r="E34" s="133">
        <f t="shared" si="2"/>
        <v>266.22999999999979</v>
      </c>
      <c r="F34" s="31">
        <v>1597.36</v>
      </c>
    </row>
    <row r="35" spans="1:6">
      <c r="A35" s="238"/>
      <c r="B35" s="241" t="s">
        <v>546</v>
      </c>
      <c r="C35" s="240" t="s">
        <v>537</v>
      </c>
      <c r="D35" s="126">
        <f>[7]кальк!P39</f>
        <v>2595.66</v>
      </c>
      <c r="E35" s="133">
        <f t="shared" si="2"/>
        <v>519.13000000000011</v>
      </c>
      <c r="F35" s="31">
        <v>3114.79</v>
      </c>
    </row>
    <row r="36" spans="1:6">
      <c r="A36" s="238">
        <v>11</v>
      </c>
      <c r="B36" s="241" t="s">
        <v>547</v>
      </c>
      <c r="C36" s="240" t="s">
        <v>541</v>
      </c>
      <c r="D36" s="126">
        <f>[7]кальк!P40</f>
        <v>1298.77</v>
      </c>
      <c r="E36" s="133">
        <f t="shared" si="2"/>
        <v>259.75</v>
      </c>
      <c r="F36" s="31">
        <v>1558.52</v>
      </c>
    </row>
    <row r="37" spans="1:6">
      <c r="A37" s="238">
        <v>12</v>
      </c>
      <c r="B37" s="241" t="s">
        <v>548</v>
      </c>
      <c r="C37" s="240" t="s">
        <v>537</v>
      </c>
      <c r="D37" s="126">
        <f>[7]кальк!P41</f>
        <v>394.21</v>
      </c>
      <c r="E37" s="133">
        <f t="shared" si="2"/>
        <v>78.840000000000032</v>
      </c>
      <c r="F37" s="31">
        <v>473.05</v>
      </c>
    </row>
    <row r="38" spans="1:6">
      <c r="A38" s="238">
        <v>13</v>
      </c>
      <c r="B38" s="241" t="s">
        <v>549</v>
      </c>
      <c r="C38" s="240" t="s">
        <v>541</v>
      </c>
      <c r="D38" s="126">
        <f>[7]кальк!P42</f>
        <v>226.14999999999998</v>
      </c>
      <c r="E38" s="133">
        <f t="shared" si="2"/>
        <v>45.230000000000018</v>
      </c>
      <c r="F38" s="31">
        <v>271.38</v>
      </c>
    </row>
    <row r="39" spans="1:6">
      <c r="A39" s="238">
        <v>14</v>
      </c>
      <c r="B39" s="241" t="s">
        <v>550</v>
      </c>
      <c r="C39" s="240" t="s">
        <v>551</v>
      </c>
      <c r="D39" s="126">
        <f>[7]кальк!P43</f>
        <v>276.44</v>
      </c>
      <c r="E39" s="133">
        <f t="shared" si="2"/>
        <v>55.29000000000002</v>
      </c>
      <c r="F39" s="31">
        <v>331.73</v>
      </c>
    </row>
    <row r="40" spans="1:6">
      <c r="A40" s="238">
        <v>15</v>
      </c>
      <c r="B40" s="241" t="s">
        <v>552</v>
      </c>
      <c r="C40" s="240" t="s">
        <v>541</v>
      </c>
      <c r="D40" s="126">
        <f>[7]кальк!P44</f>
        <v>161.51</v>
      </c>
      <c r="E40" s="133">
        <f t="shared" si="2"/>
        <v>32.300000000000011</v>
      </c>
      <c r="F40" s="31">
        <v>193.81</v>
      </c>
    </row>
    <row r="41" spans="1:6">
      <c r="A41" s="238">
        <v>16</v>
      </c>
      <c r="B41" s="239" t="s">
        <v>553</v>
      </c>
      <c r="C41" s="240" t="s">
        <v>554</v>
      </c>
      <c r="D41" s="126">
        <f>[7]кальк!P45</f>
        <v>471.02</v>
      </c>
      <c r="E41" s="133">
        <f t="shared" si="2"/>
        <v>94.200000000000045</v>
      </c>
      <c r="F41" s="31">
        <v>565.22</v>
      </c>
    </row>
    <row r="42" spans="1:6">
      <c r="A42" s="238"/>
      <c r="B42" s="241" t="s">
        <v>555</v>
      </c>
      <c r="C42" s="240" t="s">
        <v>554</v>
      </c>
      <c r="D42" s="126">
        <f>[7]кальк!P46</f>
        <v>593.87</v>
      </c>
      <c r="E42" s="133">
        <f t="shared" si="2"/>
        <v>118.76999999999998</v>
      </c>
      <c r="F42" s="31">
        <v>712.64</v>
      </c>
    </row>
    <row r="43" spans="1:6">
      <c r="A43" s="238"/>
      <c r="B43" s="241" t="s">
        <v>556</v>
      </c>
      <c r="C43" s="240" t="s">
        <v>554</v>
      </c>
      <c r="D43" s="126">
        <f>[7]кальк!P47</f>
        <v>471.02</v>
      </c>
      <c r="E43" s="133">
        <f t="shared" si="2"/>
        <v>94.200000000000045</v>
      </c>
      <c r="F43" s="31">
        <v>565.22</v>
      </c>
    </row>
    <row r="44" spans="1:6">
      <c r="A44" s="238"/>
      <c r="B44" s="241" t="s">
        <v>557</v>
      </c>
      <c r="C44" s="240" t="s">
        <v>554</v>
      </c>
      <c r="D44" s="126">
        <f>[7]кальк!P48</f>
        <v>573.4</v>
      </c>
      <c r="E44" s="133">
        <f t="shared" si="2"/>
        <v>114.68000000000006</v>
      </c>
      <c r="F44" s="31">
        <v>688.08</v>
      </c>
    </row>
    <row r="45" spans="1:6">
      <c r="A45" s="238">
        <v>17</v>
      </c>
      <c r="B45" s="239" t="s">
        <v>558</v>
      </c>
      <c r="C45" s="240" t="s">
        <v>554</v>
      </c>
      <c r="D45" s="126">
        <f>[7]кальк!P49</f>
        <v>604.13</v>
      </c>
      <c r="E45" s="133">
        <f t="shared" si="2"/>
        <v>120.83000000000004</v>
      </c>
      <c r="F45" s="31">
        <v>724.96</v>
      </c>
    </row>
    <row r="46" spans="1:6">
      <c r="A46" s="238"/>
      <c r="B46" s="241" t="s">
        <v>555</v>
      </c>
      <c r="C46" s="240" t="s">
        <v>554</v>
      </c>
      <c r="D46" s="126">
        <f>[7]кальк!P50</f>
        <v>696.31999999999994</v>
      </c>
      <c r="E46" s="133">
        <f t="shared" si="2"/>
        <v>139.2600000000001</v>
      </c>
      <c r="F46" s="31">
        <v>835.58</v>
      </c>
    </row>
    <row r="47" spans="1:6">
      <c r="A47" s="238"/>
      <c r="B47" s="241" t="s">
        <v>556</v>
      </c>
      <c r="C47" s="240" t="s">
        <v>554</v>
      </c>
      <c r="D47" s="126">
        <f>[7]кальк!P51</f>
        <v>604.13</v>
      </c>
      <c r="E47" s="133">
        <f t="shared" si="2"/>
        <v>120.83000000000004</v>
      </c>
      <c r="F47" s="31">
        <v>724.96</v>
      </c>
    </row>
    <row r="48" spans="1:6">
      <c r="A48" s="238"/>
      <c r="B48" s="241" t="s">
        <v>557</v>
      </c>
      <c r="C48" s="240" t="s">
        <v>554</v>
      </c>
      <c r="D48" s="126">
        <f>[7]кальк!P52</f>
        <v>737.20999999999992</v>
      </c>
      <c r="E48" s="133">
        <f t="shared" si="2"/>
        <v>147.44000000000005</v>
      </c>
      <c r="F48" s="31">
        <v>884.65</v>
      </c>
    </row>
    <row r="49" spans="1:6">
      <c r="A49" s="238">
        <v>18</v>
      </c>
      <c r="B49" s="239" t="s">
        <v>559</v>
      </c>
      <c r="C49" s="240" t="s">
        <v>554</v>
      </c>
      <c r="D49" s="126">
        <f>[7]кальк!P53</f>
        <v>696.31999999999994</v>
      </c>
      <c r="E49" s="133">
        <f t="shared" si="2"/>
        <v>139.2600000000001</v>
      </c>
      <c r="F49" s="31">
        <v>835.58</v>
      </c>
    </row>
    <row r="50" spans="1:6">
      <c r="A50" s="238"/>
      <c r="B50" s="241" t="s">
        <v>555</v>
      </c>
      <c r="C50" s="240" t="s">
        <v>554</v>
      </c>
      <c r="D50" s="126">
        <f>[7]кальк!P54</f>
        <v>849.84</v>
      </c>
      <c r="E50" s="133">
        <f t="shared" si="2"/>
        <v>169.96999999999991</v>
      </c>
      <c r="F50" s="31">
        <v>1019.81</v>
      </c>
    </row>
    <row r="51" spans="1:6">
      <c r="A51" s="238"/>
      <c r="B51" s="241" t="s">
        <v>556</v>
      </c>
      <c r="C51" s="240" t="s">
        <v>554</v>
      </c>
      <c r="D51" s="126">
        <f>[7]кальк!P55</f>
        <v>696.31999999999994</v>
      </c>
      <c r="E51" s="133">
        <f t="shared" si="2"/>
        <v>139.2600000000001</v>
      </c>
      <c r="F51" s="31">
        <v>835.58</v>
      </c>
    </row>
    <row r="52" spans="1:6">
      <c r="A52" s="238"/>
      <c r="B52" s="241" t="s">
        <v>557</v>
      </c>
      <c r="C52" s="240" t="s">
        <v>554</v>
      </c>
      <c r="D52" s="126">
        <f>[7]кальк!P56</f>
        <v>757.73</v>
      </c>
      <c r="E52" s="133">
        <f t="shared" si="2"/>
        <v>151.54999999999995</v>
      </c>
      <c r="F52" s="31">
        <v>909.28</v>
      </c>
    </row>
    <row r="53" spans="1:6">
      <c r="A53" s="238">
        <v>19</v>
      </c>
      <c r="B53" s="241" t="s">
        <v>560</v>
      </c>
      <c r="C53" s="240" t="s">
        <v>561</v>
      </c>
      <c r="D53" s="126">
        <f>[7]кальк!P57</f>
        <v>235.49</v>
      </c>
      <c r="E53" s="133">
        <f t="shared" si="2"/>
        <v>47.099999999999966</v>
      </c>
      <c r="F53" s="31">
        <v>282.58999999999997</v>
      </c>
    </row>
    <row r="54" spans="1:6">
      <c r="A54" s="238"/>
      <c r="B54" s="241" t="s">
        <v>555</v>
      </c>
      <c r="C54" s="240" t="s">
        <v>561</v>
      </c>
      <c r="D54" s="126">
        <f>[7]кальк!P58</f>
        <v>383.95</v>
      </c>
      <c r="E54" s="133">
        <f t="shared" si="2"/>
        <v>76.79000000000002</v>
      </c>
      <c r="F54" s="31">
        <v>460.74</v>
      </c>
    </row>
    <row r="55" spans="1:6">
      <c r="A55" s="238">
        <v>20</v>
      </c>
      <c r="B55" s="241" t="s">
        <v>562</v>
      </c>
      <c r="C55" s="240" t="s">
        <v>563</v>
      </c>
      <c r="D55" s="126">
        <f>[7]кальк!P59</f>
        <v>118.75999999999999</v>
      </c>
      <c r="E55" s="133">
        <f t="shared" si="2"/>
        <v>23.75</v>
      </c>
      <c r="F55" s="31">
        <v>142.51</v>
      </c>
    </row>
    <row r="56" spans="1:6">
      <c r="A56" s="238"/>
      <c r="B56" s="241" t="s">
        <v>555</v>
      </c>
      <c r="C56" s="240" t="s">
        <v>563</v>
      </c>
      <c r="D56" s="126">
        <f>[7]кальк!P60</f>
        <v>368.64</v>
      </c>
      <c r="E56" s="133">
        <f t="shared" si="2"/>
        <v>73.730000000000018</v>
      </c>
      <c r="F56" s="31">
        <v>442.37</v>
      </c>
    </row>
    <row r="57" spans="1:6">
      <c r="A57" s="238"/>
      <c r="B57" s="241" t="s">
        <v>564</v>
      </c>
      <c r="C57" s="240" t="s">
        <v>563</v>
      </c>
      <c r="D57" s="126">
        <f>[7]кальк!P61</f>
        <v>619.5</v>
      </c>
      <c r="E57" s="133">
        <f t="shared" si="2"/>
        <v>123.89999999999998</v>
      </c>
      <c r="F57" s="31">
        <v>743.4</v>
      </c>
    </row>
    <row r="58" spans="1:6">
      <c r="A58" s="238">
        <v>21</v>
      </c>
      <c r="B58" s="241" t="s">
        <v>565</v>
      </c>
      <c r="C58" s="240" t="s">
        <v>563</v>
      </c>
      <c r="D58" s="126">
        <f>[7]кальк!P62</f>
        <v>121.83999999999999</v>
      </c>
      <c r="E58" s="133">
        <f t="shared" si="2"/>
        <v>24.370000000000019</v>
      </c>
      <c r="F58" s="31">
        <v>146.21</v>
      </c>
    </row>
    <row r="59" spans="1:6">
      <c r="A59" s="238"/>
      <c r="B59" s="241" t="s">
        <v>555</v>
      </c>
      <c r="C59" s="240" t="s">
        <v>563</v>
      </c>
      <c r="D59" s="126">
        <f>[7]кальк!P63</f>
        <v>404.46999999999997</v>
      </c>
      <c r="E59" s="133">
        <f t="shared" si="2"/>
        <v>80.890000000000043</v>
      </c>
      <c r="F59" s="31">
        <v>485.36</v>
      </c>
    </row>
    <row r="60" spans="1:6">
      <c r="A60" s="238"/>
      <c r="B60" s="241" t="s">
        <v>564</v>
      </c>
      <c r="C60" s="240" t="s">
        <v>563</v>
      </c>
      <c r="D60" s="126">
        <f>[7]кальк!P64</f>
        <v>716.74</v>
      </c>
      <c r="E60" s="133">
        <f t="shared" si="2"/>
        <v>143.35000000000002</v>
      </c>
      <c r="F60" s="31">
        <v>860.09</v>
      </c>
    </row>
    <row r="61" spans="1:6">
      <c r="A61" s="238">
        <v>22</v>
      </c>
      <c r="B61" s="241" t="s">
        <v>566</v>
      </c>
      <c r="C61" s="240" t="s">
        <v>563</v>
      </c>
      <c r="D61" s="126">
        <f>[7]кальк!P65</f>
        <v>125.93</v>
      </c>
      <c r="E61" s="133">
        <f t="shared" si="2"/>
        <v>25.189999999999998</v>
      </c>
      <c r="F61" s="31">
        <v>151.12</v>
      </c>
    </row>
    <row r="62" spans="1:6">
      <c r="A62" s="238"/>
      <c r="B62" s="241" t="s">
        <v>555</v>
      </c>
      <c r="C62" s="240" t="s">
        <v>563</v>
      </c>
      <c r="D62" s="126">
        <f>[7]кальк!P66</f>
        <v>450.51</v>
      </c>
      <c r="E62" s="133">
        <f t="shared" si="2"/>
        <v>90.100000000000023</v>
      </c>
      <c r="F62" s="31">
        <v>540.61</v>
      </c>
    </row>
    <row r="63" spans="1:6">
      <c r="A63" s="238"/>
      <c r="B63" s="241" t="s">
        <v>564</v>
      </c>
      <c r="C63" s="240" t="s">
        <v>563</v>
      </c>
      <c r="D63" s="126">
        <f>[7]кальк!P67</f>
        <v>849.84</v>
      </c>
      <c r="E63" s="133">
        <f t="shared" si="2"/>
        <v>169.96999999999991</v>
      </c>
      <c r="F63" s="31">
        <v>1019.81</v>
      </c>
    </row>
    <row r="64" spans="1:6">
      <c r="A64" s="238">
        <v>23</v>
      </c>
      <c r="B64" s="241" t="s">
        <v>567</v>
      </c>
      <c r="C64" s="240" t="s">
        <v>563</v>
      </c>
      <c r="D64" s="126">
        <f>[7]кальк!P68</f>
        <v>266.26</v>
      </c>
      <c r="E64" s="133">
        <f t="shared" si="2"/>
        <v>53.25</v>
      </c>
      <c r="F64" s="31">
        <v>319.51</v>
      </c>
    </row>
    <row r="65" spans="1:6">
      <c r="A65" s="238"/>
      <c r="B65" s="241" t="s">
        <v>568</v>
      </c>
      <c r="C65" s="240" t="s">
        <v>563</v>
      </c>
      <c r="D65" s="126">
        <f>[7]кальк!P69</f>
        <v>163.81</v>
      </c>
      <c r="E65" s="133">
        <f t="shared" si="2"/>
        <v>32.759999999999991</v>
      </c>
      <c r="F65" s="31">
        <v>196.57</v>
      </c>
    </row>
    <row r="66" spans="1:6">
      <c r="A66" s="238"/>
      <c r="B66" s="241" t="s">
        <v>569</v>
      </c>
      <c r="C66" s="240" t="s">
        <v>563</v>
      </c>
      <c r="D66" s="126">
        <f>[7]кальк!P70</f>
        <v>235.49</v>
      </c>
      <c r="E66" s="133">
        <f t="shared" si="2"/>
        <v>47.099999999999966</v>
      </c>
      <c r="F66" s="31">
        <v>282.58999999999997</v>
      </c>
    </row>
    <row r="67" spans="1:6">
      <c r="A67" s="238">
        <v>24</v>
      </c>
      <c r="B67" s="241" t="s">
        <v>570</v>
      </c>
      <c r="C67" s="240" t="s">
        <v>554</v>
      </c>
      <c r="D67" s="126">
        <f>[7]кальк!P71</f>
        <v>138.24</v>
      </c>
      <c r="E67" s="133">
        <f t="shared" si="2"/>
        <v>27.649999999999977</v>
      </c>
      <c r="F67" s="31">
        <v>165.89</v>
      </c>
    </row>
    <row r="68" spans="1:6">
      <c r="A68" s="238"/>
      <c r="B68" s="241" t="s">
        <v>555</v>
      </c>
      <c r="C68" s="240" t="s">
        <v>554</v>
      </c>
      <c r="D68" s="126">
        <f>[7]кальк!P72</f>
        <v>368.64</v>
      </c>
      <c r="E68" s="133">
        <f t="shared" si="2"/>
        <v>73.730000000000018</v>
      </c>
      <c r="F68" s="31">
        <v>442.37</v>
      </c>
    </row>
    <row r="69" spans="1:6">
      <c r="A69" s="238">
        <v>25</v>
      </c>
      <c r="B69" s="241" t="s">
        <v>571</v>
      </c>
      <c r="C69" s="240" t="s">
        <v>554</v>
      </c>
      <c r="D69" s="126">
        <f>[7]кальк!P73</f>
        <v>220.15999999999997</v>
      </c>
      <c r="E69" s="133">
        <f t="shared" si="2"/>
        <v>44.03000000000003</v>
      </c>
      <c r="F69" s="31">
        <v>264.19</v>
      </c>
    </row>
    <row r="70" spans="1:6">
      <c r="A70" s="238">
        <v>26</v>
      </c>
      <c r="B70" s="241" t="s">
        <v>572</v>
      </c>
      <c r="C70" s="240" t="s">
        <v>554</v>
      </c>
      <c r="D70" s="126">
        <f>[7]кальк!P74</f>
        <v>163.81</v>
      </c>
      <c r="E70" s="133">
        <f t="shared" si="2"/>
        <v>32.759999999999991</v>
      </c>
      <c r="F70" s="31">
        <v>196.57</v>
      </c>
    </row>
    <row r="71" spans="1:6">
      <c r="A71" s="238">
        <v>27</v>
      </c>
      <c r="B71" s="241" t="s">
        <v>573</v>
      </c>
      <c r="C71" s="240" t="s">
        <v>563</v>
      </c>
      <c r="D71" s="126">
        <f>[7]кальк!P75</f>
        <v>389.1</v>
      </c>
      <c r="E71" s="133">
        <f t="shared" si="2"/>
        <v>77.819999999999993</v>
      </c>
      <c r="F71" s="31">
        <v>466.92</v>
      </c>
    </row>
    <row r="72" spans="1:6">
      <c r="A72" s="238"/>
      <c r="B72" s="241" t="s">
        <v>555</v>
      </c>
      <c r="C72" s="240" t="s">
        <v>563</v>
      </c>
      <c r="D72" s="126">
        <f>[7]кальк!P76</f>
        <v>266.26</v>
      </c>
      <c r="E72" s="133">
        <f t="shared" si="2"/>
        <v>53.25</v>
      </c>
      <c r="F72" s="31">
        <v>319.51</v>
      </c>
    </row>
    <row r="73" spans="1:6">
      <c r="A73" s="238">
        <v>28</v>
      </c>
      <c r="B73" s="241" t="s">
        <v>574</v>
      </c>
      <c r="C73" s="240" t="s">
        <v>563</v>
      </c>
      <c r="D73" s="126">
        <f>[7]кальк!P77</f>
        <v>185.30999999999997</v>
      </c>
      <c r="E73" s="133">
        <f t="shared" si="2"/>
        <v>37.060000000000031</v>
      </c>
      <c r="F73" s="31">
        <v>222.37</v>
      </c>
    </row>
    <row r="74" spans="1:6">
      <c r="A74" s="238">
        <v>29</v>
      </c>
      <c r="B74" s="239" t="s">
        <v>575</v>
      </c>
      <c r="C74" s="240" t="s">
        <v>576</v>
      </c>
      <c r="D74" s="126">
        <f>[7]кальк!P78</f>
        <v>57.66</v>
      </c>
      <c r="E74" s="133">
        <f t="shared" si="2"/>
        <v>11.530000000000001</v>
      </c>
      <c r="F74" s="31">
        <v>69.19</v>
      </c>
    </row>
    <row r="75" spans="1:6">
      <c r="A75" s="238">
        <v>30</v>
      </c>
      <c r="B75" s="241" t="s">
        <v>577</v>
      </c>
      <c r="C75" s="240" t="s">
        <v>578</v>
      </c>
      <c r="D75" s="126">
        <f>[7]кальк!P79</f>
        <v>257</v>
      </c>
      <c r="E75" s="133">
        <f t="shared" si="2"/>
        <v>51.399999999999977</v>
      </c>
      <c r="F75" s="31">
        <v>308.39999999999998</v>
      </c>
    </row>
    <row r="76" spans="1:6">
      <c r="A76" s="238"/>
      <c r="B76" s="241" t="s">
        <v>579</v>
      </c>
      <c r="C76" s="240" t="s">
        <v>578</v>
      </c>
      <c r="D76" s="126">
        <f>[7]кальк!P80</f>
        <v>293.87</v>
      </c>
      <c r="E76" s="133">
        <f t="shared" si="2"/>
        <v>58.769999999999982</v>
      </c>
      <c r="F76" s="31">
        <v>352.64</v>
      </c>
    </row>
    <row r="77" spans="1:6">
      <c r="A77" s="238"/>
      <c r="B77" s="241" t="s">
        <v>529</v>
      </c>
      <c r="C77" s="240" t="s">
        <v>578</v>
      </c>
      <c r="D77" s="126">
        <f>[7]кальк!P81</f>
        <v>379.88</v>
      </c>
      <c r="E77" s="133">
        <f t="shared" si="2"/>
        <v>75.980000000000018</v>
      </c>
      <c r="F77" s="31">
        <v>455.86</v>
      </c>
    </row>
    <row r="78" spans="1:6">
      <c r="A78" s="238">
        <v>31</v>
      </c>
      <c r="B78" s="241" t="s">
        <v>580</v>
      </c>
      <c r="C78" s="240" t="s">
        <v>581</v>
      </c>
      <c r="D78" s="126">
        <f>[7]кальк!P82</f>
        <v>276.44</v>
      </c>
      <c r="E78" s="133">
        <f t="shared" si="2"/>
        <v>55.29000000000002</v>
      </c>
      <c r="F78" s="31">
        <v>331.73</v>
      </c>
    </row>
    <row r="79" spans="1:6">
      <c r="A79" s="238">
        <v>32</v>
      </c>
      <c r="B79" s="241" t="s">
        <v>582</v>
      </c>
      <c r="C79" s="240" t="s">
        <v>583</v>
      </c>
      <c r="D79" s="126">
        <f>[7]кальк!P83</f>
        <v>16.36</v>
      </c>
      <c r="E79" s="133">
        <f t="shared" si="2"/>
        <v>3.2699999999999996</v>
      </c>
      <c r="F79" s="31">
        <v>19.63</v>
      </c>
    </row>
    <row r="80" spans="1:6">
      <c r="A80" s="238">
        <v>33</v>
      </c>
      <c r="B80" s="242" t="s">
        <v>584</v>
      </c>
      <c r="C80" s="240" t="s">
        <v>585</v>
      </c>
      <c r="D80" s="126">
        <f>[7]кальк!P84</f>
        <v>137.21</v>
      </c>
      <c r="E80" s="133">
        <f t="shared" si="2"/>
        <v>27.439999999999998</v>
      </c>
      <c r="F80" s="31">
        <v>164.65</v>
      </c>
    </row>
    <row r="81" spans="1:6" ht="13.8" thickBot="1">
      <c r="A81" s="244"/>
      <c r="B81" s="244"/>
      <c r="C81" s="245"/>
      <c r="D81" s="142"/>
      <c r="E81" s="142"/>
      <c r="F81" s="246"/>
    </row>
    <row r="82" spans="1:6" ht="13.8" thickTop="1"/>
  </sheetData>
  <pageMargins left="0.78740157480314965" right="0" top="0.39370078740157483" bottom="0.55118110236220474" header="0.19685039370078741" footer="0.23622047244094491"/>
  <pageSetup paperSize="9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H15" sqref="H15"/>
    </sheetView>
  </sheetViews>
  <sheetFormatPr defaultRowHeight="13.2"/>
  <cols>
    <col min="1" max="1" width="5.5546875" customWidth="1"/>
    <col min="2" max="2" width="28.6640625" customWidth="1"/>
    <col min="3" max="3" width="7.88671875" customWidth="1"/>
    <col min="4" max="4" width="9.77734375" customWidth="1"/>
  </cols>
  <sheetData>
    <row r="1" spans="1:6">
      <c r="E1" s="4"/>
      <c r="F1" s="4"/>
    </row>
    <row r="2" spans="1:6">
      <c r="E2" s="4"/>
      <c r="F2" s="4"/>
    </row>
    <row r="3" spans="1:6">
      <c r="E3" s="4"/>
      <c r="F3" s="4"/>
    </row>
    <row r="4" spans="1:6">
      <c r="E4" s="4"/>
      <c r="F4" s="4"/>
    </row>
    <row r="5" spans="1:6">
      <c r="E5" s="4"/>
      <c r="F5" s="4"/>
    </row>
    <row r="7" spans="1:6">
      <c r="A7" s="4"/>
      <c r="B7" s="1" t="s">
        <v>586</v>
      </c>
      <c r="C7" s="4"/>
      <c r="D7" s="4"/>
      <c r="E7" s="4"/>
      <c r="F7" s="4"/>
    </row>
    <row r="8" spans="1:6">
      <c r="A8" s="4"/>
      <c r="B8" s="4"/>
      <c r="C8" s="4"/>
      <c r="D8" s="4"/>
      <c r="E8" s="4"/>
      <c r="F8" s="4"/>
    </row>
    <row r="9" spans="1:6">
      <c r="A9" s="4"/>
      <c r="B9" s="4" t="s">
        <v>587</v>
      </c>
      <c r="C9" s="4"/>
      <c r="D9" s="4"/>
      <c r="E9" s="4"/>
      <c r="F9" s="4"/>
    </row>
    <row r="10" spans="1:6">
      <c r="A10" s="4"/>
      <c r="B10" s="4" t="s">
        <v>588</v>
      </c>
      <c r="C10" s="4"/>
      <c r="D10" s="4"/>
      <c r="E10" s="4"/>
      <c r="F10" s="4"/>
    </row>
    <row r="11" spans="1:6">
      <c r="A11" s="4"/>
      <c r="B11" s="4"/>
      <c r="C11" s="4"/>
      <c r="D11" s="4"/>
      <c r="E11" s="4"/>
      <c r="F11" s="4"/>
    </row>
    <row r="12" spans="1:6">
      <c r="C12" s="114" t="s">
        <v>3</v>
      </c>
      <c r="D12" s="247"/>
      <c r="E12" s="114" t="s">
        <v>38</v>
      </c>
      <c r="F12" s="248"/>
    </row>
    <row r="13" spans="1:6">
      <c r="A13" s="249"/>
      <c r="B13" s="250"/>
      <c r="C13" s="249"/>
      <c r="D13" s="251"/>
      <c r="E13" s="252"/>
      <c r="F13" s="251" t="s">
        <v>589</v>
      </c>
    </row>
    <row r="14" spans="1:6">
      <c r="A14" s="91" t="s">
        <v>497</v>
      </c>
      <c r="B14" s="81" t="s">
        <v>7</v>
      </c>
      <c r="C14" s="91" t="s">
        <v>8</v>
      </c>
      <c r="D14" s="253" t="s">
        <v>269</v>
      </c>
      <c r="E14" s="254" t="s">
        <v>14</v>
      </c>
      <c r="F14" s="253" t="s">
        <v>47</v>
      </c>
    </row>
    <row r="15" spans="1:6">
      <c r="A15" s="91" t="s">
        <v>590</v>
      </c>
      <c r="B15" s="30"/>
      <c r="C15" s="91" t="s">
        <v>13</v>
      </c>
      <c r="D15" s="253" t="s">
        <v>484</v>
      </c>
      <c r="E15" s="255">
        <v>0.2</v>
      </c>
      <c r="F15" s="253" t="s">
        <v>591</v>
      </c>
    </row>
    <row r="16" spans="1:6">
      <c r="A16" s="93"/>
      <c r="B16" s="256"/>
      <c r="C16" s="93"/>
      <c r="D16" s="257" t="s">
        <v>9</v>
      </c>
      <c r="E16" s="258"/>
      <c r="F16" s="257" t="s">
        <v>9</v>
      </c>
    </row>
    <row r="17" spans="1:6">
      <c r="A17" s="95"/>
      <c r="B17" s="30"/>
      <c r="C17" s="95"/>
      <c r="D17" s="253"/>
      <c r="E17" s="259"/>
      <c r="F17" s="260"/>
    </row>
    <row r="18" spans="1:6">
      <c r="A18" s="95" t="s">
        <v>470</v>
      </c>
      <c r="B18" s="30" t="s">
        <v>592</v>
      </c>
      <c r="C18" s="95"/>
      <c r="D18" s="260"/>
      <c r="E18" s="259"/>
      <c r="F18" s="260"/>
    </row>
    <row r="19" spans="1:6">
      <c r="A19" s="95"/>
      <c r="B19" s="30" t="s">
        <v>593</v>
      </c>
      <c r="C19" s="95"/>
      <c r="D19" s="260"/>
      <c r="E19" s="259"/>
      <c r="F19" s="260"/>
    </row>
    <row r="20" spans="1:6">
      <c r="A20" s="95"/>
      <c r="B20" s="30" t="s">
        <v>594</v>
      </c>
      <c r="C20" s="91" t="s">
        <v>595</v>
      </c>
      <c r="D20" s="261">
        <f>[8]кальк8!M20</f>
        <v>137.91999999999999</v>
      </c>
      <c r="E20" s="262">
        <f>[8]кальк8!N20</f>
        <v>27.58</v>
      </c>
      <c r="F20" s="261">
        <f>[8]кальк8!O20</f>
        <v>165.5</v>
      </c>
    </row>
    <row r="21" spans="1:6">
      <c r="A21" s="95"/>
      <c r="B21" s="30"/>
      <c r="C21" s="95"/>
      <c r="D21" s="260"/>
      <c r="E21" s="259"/>
      <c r="F21" s="260"/>
    </row>
    <row r="22" spans="1:6">
      <c r="A22" s="95" t="s">
        <v>474</v>
      </c>
      <c r="B22" s="30" t="s">
        <v>596</v>
      </c>
      <c r="C22" s="95"/>
      <c r="D22" s="260"/>
      <c r="E22" s="259"/>
      <c r="F22" s="260"/>
    </row>
    <row r="23" spans="1:6">
      <c r="A23" s="95"/>
      <c r="B23" s="263" t="s">
        <v>597</v>
      </c>
      <c r="C23" s="91" t="s">
        <v>595</v>
      </c>
      <c r="D23" s="261">
        <f>[8]кальк8!M25</f>
        <v>36.69</v>
      </c>
      <c r="E23" s="259">
        <f>[8]кальк8!N25</f>
        <v>7.34</v>
      </c>
      <c r="F23" s="260">
        <f>[8]кальк8!O25</f>
        <v>44.03</v>
      </c>
    </row>
    <row r="24" spans="1:6">
      <c r="A24" s="93"/>
      <c r="B24" s="256" t="s">
        <v>594</v>
      </c>
      <c r="C24" s="93"/>
      <c r="D24" s="264"/>
      <c r="E24" s="258"/>
      <c r="F24" s="264"/>
    </row>
    <row r="33" spans="2:2">
      <c r="B33" s="38"/>
    </row>
  </sheetData>
  <pageMargins left="1.1811023622047245" right="0" top="0.98425196850393704" bottom="0" header="0.51181102362204722" footer="0.51181102362204722"/>
  <pageSetup paperSize="9" orientation="portrait" blackAndWhite="1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9</vt:i4>
      </vt:variant>
    </vt:vector>
  </HeadingPairs>
  <TitlesOfParts>
    <vt:vector size="33" baseType="lpstr">
      <vt:lpstr>прот1</vt:lpstr>
      <vt:lpstr>прот2</vt:lpstr>
      <vt:lpstr>прот3</vt:lpstr>
      <vt:lpstr>проток4</vt:lpstr>
      <vt:lpstr>прот5</vt:lpstr>
      <vt:lpstr>прот6</vt:lpstr>
      <vt:lpstr>поверС 05_17</vt:lpstr>
      <vt:lpstr>прот7</vt:lpstr>
      <vt:lpstr>прот8</vt:lpstr>
      <vt:lpstr>прот9</vt:lpstr>
      <vt:lpstr>прот11</vt:lpstr>
      <vt:lpstr>БСГС05_17</vt:lpstr>
      <vt:lpstr>прот13</vt:lpstr>
      <vt:lpstr>прот14</vt:lpstr>
      <vt:lpstr>прот16</vt:lpstr>
      <vt:lpstr>прот18</vt:lpstr>
      <vt:lpstr>прот19</vt:lpstr>
      <vt:lpstr>прот20</vt:lpstr>
      <vt:lpstr> прот21</vt:lpstr>
      <vt:lpstr>прот22</vt:lpstr>
      <vt:lpstr>БСГС</vt:lpstr>
      <vt:lpstr>прот25</vt:lpstr>
      <vt:lpstr>прот26</vt:lpstr>
      <vt:lpstr>прот27</vt:lpstr>
      <vt:lpstr>прот14!Заголовки_для_печати</vt:lpstr>
      <vt:lpstr>прот2!Заголовки_для_печати</vt:lpstr>
      <vt:lpstr>прот25!Заголовки_для_печати</vt:lpstr>
      <vt:lpstr>прот27!Заголовки_для_печати</vt:lpstr>
      <vt:lpstr>прот7!Заголовки_для_печати</vt:lpstr>
      <vt:lpstr>проток4!Заголовки_для_печати</vt:lpstr>
      <vt:lpstr>БСГС05_17!Область_печати</vt:lpstr>
      <vt:lpstr>прот5!Область_печати</vt:lpstr>
      <vt:lpstr>прот8!Область_печати</vt:lpstr>
    </vt:vector>
  </TitlesOfParts>
  <Company>Odessagas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2017-10-19T09:23:38Z</cp:lastPrinted>
  <dcterms:created xsi:type="dcterms:W3CDTF">2017-10-19T08:30:04Z</dcterms:created>
  <dcterms:modified xsi:type="dcterms:W3CDTF">2017-10-31T08:27:31Z</dcterms:modified>
</cp:coreProperties>
</file>